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" activeTab="7"/>
  </bookViews>
  <sheets>
    <sheet name="ФХД (стр.1)" sheetId="1" r:id="rId1"/>
    <sheet name="ФХД (табл.1)" sheetId="2" r:id="rId2"/>
    <sheet name="ФХД (табл.2)" sheetId="3" r:id="rId3"/>
    <sheet name=" КВФО 4" sheetId="4" r:id="rId4"/>
    <sheet name=" КВФО 5" sheetId="5" r:id="rId5"/>
    <sheet name="КВФО 2" sheetId="6" r:id="rId6"/>
    <sheet name="ФХД (табл.2.1.)" sheetId="7" r:id="rId7"/>
    <sheet name="ФХД (табл.3, 4)" sheetId="8" r:id="rId8"/>
  </sheets>
  <definedNames>
    <definedName name="IS_DOCUMENT" localSheetId="0">'ФХД (стр.1)'!$A$45</definedName>
    <definedName name="IS_DOCUMENT" localSheetId="1">'ФХД (табл.1)'!$A$24</definedName>
    <definedName name="IS_DOCUMENT" localSheetId="2">'ФХД (табл.2)'!$A$67</definedName>
    <definedName name="IS_DOCUMENT" localSheetId="6">'ФХД (табл.2.1.)'!$A$10</definedName>
    <definedName name="IS_DOCUMENT" localSheetId="7">'ФХД (табл.3, 4)'!$A$24</definedName>
    <definedName name="LAST_CELL" localSheetId="0">'ФХД (стр.1)'!$EW$44</definedName>
    <definedName name="LAST_CELL" localSheetId="1">'ФХД (табл.1)'!$C$23</definedName>
    <definedName name="LAST_CELL" localSheetId="2">'ФХД (табл.2)'!#REF!</definedName>
    <definedName name="LAST_CELL" localSheetId="6">'ФХД (табл.2.1.)'!$F$9</definedName>
    <definedName name="LAST_CELL" localSheetId="7">'ФХД (табл.3, 4)'!$C$23</definedName>
    <definedName name="_xlnm.Print_Titles" localSheetId="3">' КВФО 4'!$5:$9</definedName>
    <definedName name="_xlnm.Print_Titles" localSheetId="4">' КВФО 5'!$5:$9</definedName>
    <definedName name="_xlnm.Print_Titles" localSheetId="5">'КВФО 2'!$5:$9</definedName>
    <definedName name="_xlnm.Print_Titles" localSheetId="2">'ФХД (табл.2)'!$5:$9</definedName>
    <definedName name="_xlnm.Print_Area" localSheetId="3">' КВФО 4'!$A$1:$L$62</definedName>
    <definedName name="_xlnm.Print_Area" localSheetId="4">' КВФО 5'!$A$1:$M$62</definedName>
  </definedNames>
  <calcPr fullCalcOnLoad="1"/>
</workbook>
</file>

<file path=xl/sharedStrings.xml><?xml version="1.0" encoding="utf-8"?>
<sst xmlns="http://schemas.openxmlformats.org/spreadsheetml/2006/main" count="860" uniqueCount="254">
  <si>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</si>
  <si>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</si>
  <si>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</si>
  <si>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</si>
  <si>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</si>
  <si>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</si>
  <si>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</si>
  <si>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</si>
  <si>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</si>
  <si>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</si>
  <si>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</si>
  <si>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</si>
  <si>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</si>
  <si>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</si>
  <si>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</si>
  <si>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</si>
  <si>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</si>
  <si>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Единица измерения: руб.</t>
  </si>
  <si>
    <t>по ОКЕИ</t>
  </si>
  <si>
    <t>Р3452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</si>
  <si>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</si>
  <si>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</si>
  <si>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</si>
  <si>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</si>
  <si>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</si>
  <si>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</si>
  <si>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</si>
  <si>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</si>
  <si>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</si>
  <si>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</si>
  <si>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</si>
  <si>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</si>
  <si>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</si>
  <si>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</si>
  <si>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</si>
  <si>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</si>
  <si>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</si>
  <si>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</si>
  <si>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</si>
  <si>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</si>
  <si>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</si>
  <si>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</si>
  <si>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</si>
  <si>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</si>
  <si>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</si>
  <si>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</si>
  <si>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</si>
  <si>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</si>
  <si>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</si>
  <si>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</si>
  <si>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</si>
  <si>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</si>
  <si>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</si>
  <si>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</si>
  <si>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</si>
  <si>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</si>
  <si>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</si>
  <si>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</si>
  <si>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</si>
  <si>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</si>
  <si>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</si>
  <si>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Доходы от собственности</t>
  </si>
  <si>
    <t>120</t>
  </si>
  <si>
    <t>180</t>
  </si>
  <si>
    <t>130</t>
  </si>
  <si>
    <t>Арендная плата за пользование имуществом</t>
  </si>
  <si>
    <t>244</t>
  </si>
  <si>
    <t>Заработная плата</t>
  </si>
  <si>
    <t>111</t>
  </si>
  <si>
    <t>Коммунальные услуги</t>
  </si>
  <si>
    <t>Начисления на выплаты по оплате труда</t>
  </si>
  <si>
    <t>119</t>
  </si>
  <si>
    <t>Прочие выплаты</t>
  </si>
  <si>
    <t>112</t>
  </si>
  <si>
    <t>Прочие работы, услуги</t>
  </si>
  <si>
    <t>Прочие расходы</t>
  </si>
  <si>
    <t>340</t>
  </si>
  <si>
    <t>851</t>
  </si>
  <si>
    <t>852</t>
  </si>
  <si>
    <t>853</t>
  </si>
  <si>
    <t>Работы, услуги по содержанию имущества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</si>
  <si>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</si>
  <si>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</si>
  <si>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</si>
  <si>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Услуги связи</t>
  </si>
  <si>
    <t>Остаток средств на начало года</t>
  </si>
  <si>
    <t>500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</si>
  <si>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</si>
  <si>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</si>
  <si>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</si>
  <si>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</si>
  <si>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</si>
  <si>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</si>
  <si>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</si>
  <si>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</si>
  <si>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</si>
  <si>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</si>
  <si>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</si>
  <si>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</si>
  <si>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</si>
  <si>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</si>
  <si>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</si>
  <si>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</si>
  <si>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</si>
  <si>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</si>
  <si>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</si>
  <si>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КВР</t>
  </si>
  <si>
    <t>КОСГУ</t>
  </si>
  <si>
    <t xml:space="preserve"> Поступления от  доходов, всего: </t>
  </si>
  <si>
    <t>в том числе</t>
  </si>
  <si>
    <t>110</t>
  </si>
  <si>
    <t>Х</t>
  </si>
  <si>
    <t>Доходы от оказания услуг, работ</t>
  </si>
  <si>
    <t>Доходы от штрафов, пеней, иных сумм принудительного изъятия</t>
  </si>
  <si>
    <t>140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</si>
  <si>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</si>
  <si>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 xml:space="preserve">Иные субсидии, предоставленные из бюджета </t>
  </si>
  <si>
    <t>150</t>
  </si>
  <si>
    <t>Прочие доходы</t>
  </si>
  <si>
    <t>160</t>
  </si>
  <si>
    <t xml:space="preserve">Доходы от операций с активами </t>
  </si>
  <si>
    <t xml:space="preserve">в части основных средств </t>
  </si>
  <si>
    <t xml:space="preserve">в части материальных запасов </t>
  </si>
  <si>
    <t>410</t>
  </si>
  <si>
    <t>440</t>
  </si>
  <si>
    <t>Выплаты по расходам, всего:</t>
  </si>
  <si>
    <t>в том числе на:</t>
  </si>
  <si>
    <t>выплаты персоналу, всего:</t>
  </si>
  <si>
    <t>200</t>
  </si>
  <si>
    <t>210</t>
  </si>
  <si>
    <t xml:space="preserve">из них: оплата труда и начисления на выплаты по оплате труда учреждений </t>
  </si>
  <si>
    <t>211</t>
  </si>
  <si>
    <t>Пособия по социальной помощи населению</t>
  </si>
  <si>
    <t>212</t>
  </si>
  <si>
    <t>262</t>
  </si>
  <si>
    <t>213</t>
  </si>
  <si>
    <t>из них</t>
  </si>
  <si>
    <t>220</t>
  </si>
  <si>
    <t>321</t>
  </si>
  <si>
    <t>290</t>
  </si>
  <si>
    <t>350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</si>
  <si>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</si>
  <si>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</si>
  <si>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</si>
  <si>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</si>
  <si>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Прочие расходы </t>
  </si>
  <si>
    <t>Стипендии</t>
  </si>
  <si>
    <t>Премии т гранты</t>
  </si>
  <si>
    <t>360</t>
  </si>
  <si>
    <t>Иные выплаты населению</t>
  </si>
  <si>
    <t xml:space="preserve">социальные и иные выплаты населению, всего </t>
  </si>
  <si>
    <t>уплату налогов, сборов и иных платежей, всего</t>
  </si>
  <si>
    <t>230</t>
  </si>
  <si>
    <t>113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</si>
  <si>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</si>
  <si>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</si>
  <si>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</si>
  <si>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</si>
  <si>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безвозмездные перечисления организациям </t>
  </si>
  <si>
    <t>240</t>
  </si>
  <si>
    <t>прочие расходы (кроме расходов на закупку товаров, работ, услуг)</t>
  </si>
  <si>
    <t>250</t>
  </si>
  <si>
    <t xml:space="preserve">расходы на закупку товаров, работ, услуг </t>
  </si>
  <si>
    <t>260</t>
  </si>
  <si>
    <t xml:space="preserve">Прочая закупка товаров, работ и услуг для обеспечения государственных (муниципальных) нужд </t>
  </si>
  <si>
    <t>221</t>
  </si>
  <si>
    <t>222</t>
  </si>
  <si>
    <t>223</t>
  </si>
  <si>
    <t>224</t>
  </si>
  <si>
    <t>225</t>
  </si>
  <si>
    <t>226</t>
  </si>
  <si>
    <t>310</t>
  </si>
  <si>
    <t xml:space="preserve">Увеличение стоимости нематериальных активов </t>
  </si>
  <si>
    <t>320</t>
  </si>
  <si>
    <t xml:space="preserve">Увеличение стоимости акций и иных форм участия в капитале </t>
  </si>
  <si>
    <t>530</t>
  </si>
  <si>
    <t xml:space="preserve">Поступление финансовых активов, всего </t>
  </si>
  <si>
    <t>300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</si>
  <si>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</si>
  <si>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</si>
  <si>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</si>
  <si>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</si>
  <si>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</si>
  <si>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400</t>
  </si>
  <si>
    <t>420</t>
  </si>
  <si>
    <t>на _______г.
очередной 
финансовый 
год</t>
  </si>
  <si>
    <t>Выплаты по расходам на закупку товаров, работ, услуг, всего</t>
  </si>
  <si>
    <t>в том числе: на оплату контрактов, заключенных до начала очередного финансового года:</t>
  </si>
  <si>
    <t>из них по источникам:</t>
  </si>
  <si>
    <t>субсидии на финансовое обеспечение выполнения государственного задания, всего</t>
  </si>
  <si>
    <t>субсидии, предоставляемые в соответствии с абзацем вторым пункта 1 статьи 78.1 Бюджетного кодекса Российской Федерации, всего</t>
  </si>
  <si>
    <t>субсидии на осуществление капитальных вложений, всего</t>
  </si>
  <si>
    <t>на закупку товаров, работ, услуг по году начала закупки</t>
  </si>
  <si>
    <t>0001</t>
  </si>
  <si>
    <t>1001</t>
  </si>
  <si>
    <t>2001</t>
  </si>
  <si>
    <t xml:space="preserve"> Показатели финансового состояния учреждения (подразделения)</t>
  </si>
  <si>
    <t>Таблица 1</t>
  </si>
  <si>
    <t xml:space="preserve">Показатели по поступлениям и выплатам учреждения (подразделения) на </t>
  </si>
  <si>
    <t>Таблица 2.</t>
  </si>
  <si>
    <t xml:space="preserve"> Показатели выплат по расходам на закупку товаров, работ, услуг учреждения (подразделения) на</t>
  </si>
  <si>
    <t>Таблица 2.1</t>
  </si>
  <si>
    <t xml:space="preserve">Сведения о средствах, поступающих во временное распоряжение учреждения </t>
  </si>
  <si>
    <t>Таблица 3</t>
  </si>
  <si>
    <t>Справочная информация</t>
  </si>
  <si>
    <t>Таблица 4</t>
  </si>
  <si>
    <t>Детализация показателей таблицы 2 в разрезе источников поступлений</t>
  </si>
  <si>
    <r>
      <t xml:space="preserve">Объем финансового обеспечения за счет субсидии на финансовое обеспечение выполнения государственного (муниципального) задания </t>
    </r>
    <r>
      <rPr>
        <b/>
        <sz val="10"/>
        <rFont val="Times New Roman"/>
        <family val="1"/>
      </rPr>
      <t>(КВФО 4)</t>
    </r>
    <r>
      <rPr>
        <sz val="10"/>
        <rFont val="Times New Roman"/>
        <family val="1"/>
      </rPr>
      <t xml:space="preserve">, руб </t>
    </r>
  </si>
  <si>
    <t>всего (соответствует столбцу 6 таблицы 2)</t>
  </si>
  <si>
    <t>*) в скобках указывается код субсидии, состоящий из 20 знаков</t>
  </si>
  <si>
    <r>
      <t xml:space="preserve">Объем финансового обеспечения за счет субсидий, предоставляемых в соответствии с абзацем вторым пункта 1 статьи 78.1 Бюджетного кодекса Российской Федерации </t>
    </r>
    <r>
      <rPr>
        <b/>
        <sz val="10"/>
        <rFont val="Times New Roman"/>
        <family val="1"/>
      </rPr>
      <t>(КВФО 5)</t>
    </r>
    <r>
      <rPr>
        <sz val="10"/>
        <rFont val="Times New Roman"/>
        <family val="1"/>
      </rPr>
      <t xml:space="preserve">, руб </t>
    </r>
  </si>
  <si>
    <t>всего (соответствует столбцу 7 таблицы 2)</t>
  </si>
  <si>
    <t xml:space="preserve">*) указывается наименование и код субсидии в соответствии Перечнем целевых субсидий, утвержденным Структурным подразделение администрации города Арзамаса, осуществляющее функции и полномочия учредителя, в отношении учреждения </t>
  </si>
  <si>
    <r>
      <t xml:space="preserve">Объем финансового обеспечения за счет поступлений от оказания услуг (выполнения работ) на платной основе и от иной приносящей доход деятельности </t>
    </r>
    <r>
      <rPr>
        <b/>
        <sz val="10"/>
        <rFont val="Times New Roman"/>
        <family val="1"/>
      </rPr>
      <t>(КВФО 2)</t>
    </r>
    <r>
      <rPr>
        <sz val="10"/>
        <rFont val="Times New Roman"/>
        <family val="1"/>
      </rPr>
      <t xml:space="preserve">, руб </t>
    </r>
  </si>
  <si>
    <t>всего (соответствует столбцу 10 таблицы 2)</t>
  </si>
  <si>
    <t>Платные услуги (20)</t>
  </si>
  <si>
    <t>Арендная плата (10)</t>
  </si>
  <si>
    <t>Прочие безвозмездные поступления (31)</t>
  </si>
  <si>
    <t>Спонсорская помощь (30)</t>
  </si>
  <si>
    <t>25658864</t>
  </si>
  <si>
    <t>муниципальное бюджетное общеобразовательное учреждение "Средняя школа № 3 им. В.П. Чкалова"</t>
  </si>
  <si>
    <t>5243008949/524301001</t>
  </si>
  <si>
    <t>607220, Нижегородская область, г. Арзамас, ул. Свободы, д. 28</t>
  </si>
  <si>
    <t>0531753</t>
  </si>
  <si>
    <t>383</t>
  </si>
  <si>
    <t>643</t>
  </si>
  <si>
    <t>Департамент образования администрации г. Арзамаса</t>
  </si>
  <si>
    <t>Целями деятельности Учреждения являются создание благоприятных условий для разностороннего развития личности, самоопределения и социализации учащихся на основе социокультурных, духовно-нравственных ценностей и принятых в обществе правил и норм поведения в интересах человека, семьи, общества и государства, удовлетворение потребностей учащихся в самообюразованиии получении дополнительного образования. Основной целью деятельности Учреждения являеться образовательная деятельность по образовательным программам начального общего, основного общего и среднего общего образования.</t>
  </si>
  <si>
    <t xml:space="preserve"> 1. Образовательная деятельность на основании лицензии по следующим видамобразовательных программ: основные общеобразовательные программы; дополнительные общеобразовательные программы. 2. Организация отдыха детей в каникулярное время. 3. </t>
  </si>
  <si>
    <t xml:space="preserve">Организация питания; осуществление присмотра и ухода за детьми в группах продленного дня; проведение для экстернов промежуточной и (или) государственной итоговой аттестации по имеющимся государственную аккредитацию образовательным программам; оказание платных услуг-дополнительное образование детей (подготовка детей дошкольного возраста к школе). </t>
  </si>
  <si>
    <t>20732566,00 руб.</t>
  </si>
  <si>
    <t>-</t>
  </si>
  <si>
    <t>14278547,26 руб.</t>
  </si>
  <si>
    <t>Директор департамента образования администрации г. Арзамаса</t>
  </si>
  <si>
    <t xml:space="preserve">С. Н. Шевелев </t>
  </si>
  <si>
    <t>Гл. бухгалтер:</t>
  </si>
  <si>
    <t xml:space="preserve">Г.А. Комарова </t>
  </si>
  <si>
    <t>Питание (26)</t>
  </si>
  <si>
    <t>Директор:</t>
  </si>
  <si>
    <t>А.В. Давыдов</t>
  </si>
  <si>
    <t xml:space="preserve"> </t>
  </si>
  <si>
    <t>З</t>
  </si>
  <si>
    <t>01 января 2018 г.</t>
  </si>
  <si>
    <t>01 января  2018г.</t>
  </si>
  <si>
    <t>на 01 января 2018г.</t>
  </si>
  <si>
    <t>на 2018 год</t>
  </si>
  <si>
    <t>18</t>
  </si>
  <si>
    <t>на 2018 г.
очередной 
финансовый 
год</t>
  </si>
  <si>
    <t>на 2018г.
очередной 
финансовый 
год</t>
  </si>
  <si>
    <r>
      <rPr>
        <sz val="11"/>
        <rFont val="Times New Roman"/>
        <family val="1"/>
      </rPr>
      <t xml:space="preserve">местный бюджет 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0740118012212159  0000</t>
    </r>
  </si>
  <si>
    <r>
      <rPr>
        <sz val="11"/>
        <rFont val="Times New Roman"/>
        <family val="1"/>
      </rPr>
      <t xml:space="preserve">субвенция на образовательный процесс </t>
    </r>
    <r>
      <rPr>
        <sz val="12"/>
        <rFont val="Times New Roman"/>
        <family val="1"/>
      </rPr>
      <t>0740118012117307 0000</t>
    </r>
  </si>
  <si>
    <r>
      <t xml:space="preserve">субсидия на выплату ЗП из областного бюджета
</t>
    </r>
    <r>
      <rPr>
        <sz val="12"/>
        <rFont val="Times New Roman"/>
        <family val="1"/>
      </rPr>
      <t>074011801221S209 0000</t>
    </r>
  </si>
  <si>
    <t xml:space="preserve">Субсидияна проведение мероприятий по обеспечению пожарной безопасности в общеобразовательных организациях (07403180161225110004) </t>
  </si>
  <si>
    <t>.     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</si>
</sst>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2" fontId="6" fillId="0" borderId="11" xfId="0" applyNumberFormat="1" applyFont="1" applyBorder="1" applyAlignment="1" applyProtection="1">
      <alignment horizontal="justify" vertical="center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49" fontId="6" fillId="0" borderId="0" xfId="0" applyNumberFormat="1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2" fontId="6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 indent="2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12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4" fontId="8" fillId="0" borderId="11" xfId="0" applyNumberFormat="1" applyFont="1" applyBorder="1" applyAlignment="1" applyProtection="1">
      <alignment horizontal="right" vertical="top" wrapText="1"/>
      <protection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49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49" fillId="0" borderId="0" xfId="0" applyFont="1" applyAlignment="1">
      <alignment/>
    </xf>
    <xf numFmtId="2" fontId="6" fillId="3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13" xfId="0" applyNumberFormat="1" applyFont="1" applyBorder="1" applyAlignment="1" applyProtection="1">
      <alignment horizontal="center" wrapText="1"/>
      <protection/>
    </xf>
    <xf numFmtId="49" fontId="1" fillId="0" borderId="18" xfId="0" applyNumberFormat="1" applyFont="1" applyBorder="1" applyAlignment="1" applyProtection="1">
      <alignment horizontal="center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vertical="top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6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13" fillId="0" borderId="13" xfId="0" applyNumberFormat="1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22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left" vertical="top" wrapText="1"/>
      <protection/>
    </xf>
    <xf numFmtId="0" fontId="6" fillId="34" borderId="23" xfId="0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ocs.cntd.ru/document/901714433" TargetMode="External" /><Relationship Id="rId2" Type="http://schemas.openxmlformats.org/officeDocument/2006/relationships/hyperlink" Target="http://docs.cntd.ru/document/901714433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4"/>
  <sheetViews>
    <sheetView zoomScalePageLayoutView="0" workbookViewId="0" topLeftCell="A10">
      <selection activeCell="DJ38" sqref="DJ38"/>
    </sheetView>
  </sheetViews>
  <sheetFormatPr defaultColWidth="9.140625" defaultRowHeight="12.75" customHeight="1"/>
  <cols>
    <col min="1" max="153" width="0.85546875" style="0" customWidth="1"/>
  </cols>
  <sheetData>
    <row r="1" spans="1:15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00" t="s">
        <v>0</v>
      </c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</row>
    <row r="3" spans="1:153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01" t="s">
        <v>233</v>
      </c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</row>
    <row r="4" spans="1:15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02" t="s">
        <v>1</v>
      </c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</row>
    <row r="5" spans="1:15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"/>
      <c r="DS5" s="1"/>
      <c r="DT5" s="103" t="s">
        <v>234</v>
      </c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</row>
    <row r="6" spans="1:15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04" t="s">
        <v>2</v>
      </c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2"/>
      <c r="DS6" s="2"/>
      <c r="DT6" s="104" t="s">
        <v>3</v>
      </c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</row>
    <row r="7" spans="1:15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 t="s">
        <v>4</v>
      </c>
      <c r="DG7" s="96"/>
      <c r="DH7" s="96"/>
      <c r="DI7" s="96"/>
      <c r="DJ7" s="96"/>
      <c r="DK7" s="1" t="s">
        <v>4</v>
      </c>
      <c r="DL7" s="1"/>
      <c r="DM7" s="1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7">
        <v>20</v>
      </c>
      <c r="EG7" s="97"/>
      <c r="EH7" s="97"/>
      <c r="EI7" s="97"/>
      <c r="EJ7" s="98" t="s">
        <v>246</v>
      </c>
      <c r="EK7" s="98"/>
      <c r="EL7" s="98"/>
      <c r="EM7" s="98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>
      <c r="A9" s="99" t="s">
        <v>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</row>
    <row r="10" spans="1:153" ht="16.5" customHeight="1">
      <c r="A10" s="99" t="s">
        <v>245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</row>
    <row r="11" spans="1:15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93" t="s">
        <v>7</v>
      </c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</row>
    <row r="13" spans="1:153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8</v>
      </c>
      <c r="EG13" s="1"/>
      <c r="EH13" s="86" t="s">
        <v>223</v>
      </c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8"/>
    </row>
    <row r="14" spans="1:153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94"/>
      <c r="BI14" s="94"/>
      <c r="BJ14" s="94"/>
      <c r="BK14" s="94"/>
      <c r="BL14" s="7" t="s">
        <v>4</v>
      </c>
      <c r="BM14" s="7"/>
      <c r="BN14" s="7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7"/>
      <c r="CH14" s="95">
        <v>2018</v>
      </c>
      <c r="CI14" s="95"/>
      <c r="CJ14" s="95"/>
      <c r="CK14" s="95"/>
      <c r="CL14" s="95"/>
      <c r="CM14" s="95"/>
      <c r="CN14" s="95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9</v>
      </c>
      <c r="EG14" s="1"/>
      <c r="EH14" s="86" t="s">
        <v>253</v>
      </c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8"/>
    </row>
    <row r="15" spans="1:15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86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8"/>
    </row>
    <row r="16" spans="1:15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86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8"/>
    </row>
    <row r="17" spans="1:153" ht="16.5" customHeight="1">
      <c r="A17" s="10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89" t="s">
        <v>220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11</v>
      </c>
      <c r="EG17" s="1"/>
      <c r="EH17" s="86" t="s">
        <v>219</v>
      </c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8"/>
    </row>
    <row r="18" spans="1:153" ht="16.5" customHeight="1">
      <c r="A18" s="10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1" t="s">
        <v>13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90" t="s">
        <v>19</v>
      </c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2"/>
    </row>
    <row r="19" spans="1:153" ht="16.5" customHeight="1">
      <c r="A19" s="10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86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8"/>
    </row>
    <row r="20" spans="1:15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78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80"/>
    </row>
    <row r="21" spans="1:153" ht="16.5" customHeight="1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81" t="s">
        <v>221</v>
      </c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16</v>
      </c>
      <c r="EG21" s="16"/>
      <c r="EH21" s="82" t="s">
        <v>225</v>
      </c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4"/>
    </row>
    <row r="22" spans="1:153" ht="16.5" customHeight="1">
      <c r="A22" s="19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18</v>
      </c>
      <c r="EG22" s="16"/>
      <c r="EH22" s="82" t="s">
        <v>224</v>
      </c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4"/>
    </row>
    <row r="23" spans="1:153" ht="1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5" customHeight="1">
      <c r="A24" s="10" t="s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85" t="s">
        <v>226</v>
      </c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</row>
    <row r="25" spans="1:153" ht="16.5" customHeight="1">
      <c r="A25" s="10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</row>
    <row r="26" spans="1:153" ht="1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5" customHeight="1">
      <c r="A27" s="10" t="s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85" t="s">
        <v>222</v>
      </c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</row>
    <row r="28" spans="1:153" ht="16.5" customHeight="1">
      <c r="A28" s="10" t="s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</row>
    <row r="29" spans="1:153" ht="16.5" customHeight="1">
      <c r="A29" s="10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</row>
    <row r="30" spans="1:15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5" customHeight="1">
      <c r="A31" s="77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5">
      <c r="A33" s="24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114" customHeight="1">
      <c r="A34" s="76" t="s">
        <v>227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ht="15">
      <c r="A35" s="24" t="s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54.75" customHeight="1">
      <c r="A36" s="76" t="s">
        <v>228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15">
      <c r="A37" s="24" t="s">
        <v>28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65.25" customHeight="1">
      <c r="A38" s="76" t="s">
        <v>229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5">
      <c r="A39" s="24" t="s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ht="15">
      <c r="A40" s="76" t="s">
        <v>230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ht="15">
      <c r="A41" s="24" t="s">
        <v>30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ht="15">
      <c r="A42" s="76" t="s">
        <v>232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ht="15">
      <c r="A43" s="24" t="s">
        <v>31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ht="15">
      <c r="A44" s="76" t="s">
        <v>231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</sheetData>
  <sheetProtection/>
  <mergeCells count="38"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A10:EW10"/>
    <mergeCell ref="EH12:EW12"/>
    <mergeCell ref="EH13:EW13"/>
    <mergeCell ref="BH14:BK14"/>
    <mergeCell ref="BO14:CF14"/>
    <mergeCell ref="CH14:CN14"/>
    <mergeCell ref="EH14:EW14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S27:EW29"/>
    <mergeCell ref="A44:DD44"/>
    <mergeCell ref="A31:DD31"/>
    <mergeCell ref="A34:DD34"/>
    <mergeCell ref="A36:DD36"/>
    <mergeCell ref="A38:DD38"/>
    <mergeCell ref="A40:DD40"/>
    <mergeCell ref="A42:DD4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33" sqref="B33"/>
    </sheetView>
  </sheetViews>
  <sheetFormatPr defaultColWidth="9.140625" defaultRowHeight="12.75" customHeight="1"/>
  <cols>
    <col min="1" max="1" width="6.28125" style="0" customWidth="1"/>
    <col min="2" max="2" width="62.421875" style="0" customWidth="1"/>
    <col min="3" max="3" width="26.28125" style="0" customWidth="1"/>
    <col min="5" max="5" width="11.57421875" style="0" bestFit="1" customWidth="1"/>
  </cols>
  <sheetData>
    <row r="1" spans="1:3" ht="12.75" customHeight="1">
      <c r="A1" s="27"/>
      <c r="B1" s="27"/>
      <c r="C1" s="27" t="s">
        <v>197</v>
      </c>
    </row>
    <row r="2" spans="1:3" ht="14.25" customHeight="1">
      <c r="A2" s="27"/>
      <c r="B2" s="77" t="s">
        <v>196</v>
      </c>
      <c r="C2" s="77"/>
    </row>
    <row r="3" spans="1:3" ht="14.25" customHeight="1">
      <c r="A3" s="27"/>
      <c r="B3" s="77" t="s">
        <v>244</v>
      </c>
      <c r="C3" s="77"/>
    </row>
    <row r="4" spans="1:3" ht="4.5" customHeight="1">
      <c r="A4" s="27"/>
      <c r="B4" s="27"/>
      <c r="C4" s="27"/>
    </row>
    <row r="5" spans="1:3" ht="12.75" customHeight="1">
      <c r="A5" s="28" t="s">
        <v>32</v>
      </c>
      <c r="B5" s="28" t="s">
        <v>33</v>
      </c>
      <c r="C5" s="28" t="s">
        <v>34</v>
      </c>
    </row>
    <row r="6" spans="1:3" ht="12.75" customHeight="1">
      <c r="A6" s="28">
        <v>1</v>
      </c>
      <c r="B6" s="28">
        <v>2</v>
      </c>
      <c r="C6" s="28">
        <v>3</v>
      </c>
    </row>
    <row r="7" spans="1:3" ht="12.75" customHeight="1">
      <c r="A7" s="29"/>
      <c r="B7" s="30" t="s">
        <v>35</v>
      </c>
      <c r="C7" s="68">
        <v>36512232.76</v>
      </c>
    </row>
    <row r="8" spans="1:3" ht="25.5" customHeight="1">
      <c r="A8" s="30"/>
      <c r="B8" s="30" t="s">
        <v>36</v>
      </c>
      <c r="C8" s="68">
        <v>20732566</v>
      </c>
    </row>
    <row r="9" spans="1:3" ht="12.75" customHeight="1">
      <c r="A9" s="29"/>
      <c r="B9" s="30" t="s">
        <v>37</v>
      </c>
      <c r="C9" s="68">
        <v>284041.18</v>
      </c>
    </row>
    <row r="10" spans="1:5" ht="12.75" customHeight="1">
      <c r="A10" s="29"/>
      <c r="B10" s="30" t="s">
        <v>38</v>
      </c>
      <c r="C10" s="68">
        <v>3499664.18</v>
      </c>
      <c r="E10" s="72"/>
    </row>
    <row r="11" spans="1:3" ht="12.75" customHeight="1">
      <c r="A11" s="29"/>
      <c r="B11" s="30" t="s">
        <v>37</v>
      </c>
      <c r="C11" s="68">
        <v>632021.78</v>
      </c>
    </row>
    <row r="12" spans="1:3" ht="12.75" customHeight="1">
      <c r="A12" s="29"/>
      <c r="B12" s="30" t="s">
        <v>39</v>
      </c>
      <c r="C12" s="68">
        <f>C13+C18+C19</f>
        <v>43855.39</v>
      </c>
    </row>
    <row r="13" spans="1:3" ht="25.5" customHeight="1">
      <c r="A13" s="30"/>
      <c r="B13" s="30" t="s">
        <v>40</v>
      </c>
      <c r="C13" s="75">
        <v>20591.65</v>
      </c>
    </row>
    <row r="14" spans="1:3" ht="25.5" customHeight="1">
      <c r="A14" s="30"/>
      <c r="B14" s="30" t="s">
        <v>41</v>
      </c>
      <c r="C14" s="68"/>
    </row>
    <row r="15" spans="1:3" ht="12.75" customHeight="1">
      <c r="A15" s="29"/>
      <c r="B15" s="29"/>
      <c r="C15" s="68"/>
    </row>
    <row r="16" spans="1:3" ht="25.5" customHeight="1">
      <c r="A16" s="29"/>
      <c r="B16" s="30" t="s">
        <v>42</v>
      </c>
      <c r="C16" s="68"/>
    </row>
    <row r="17" spans="1:3" ht="12.75" customHeight="1">
      <c r="A17" s="29"/>
      <c r="B17" s="30" t="s">
        <v>43</v>
      </c>
      <c r="C17" s="68"/>
    </row>
    <row r="18" spans="1:3" ht="12.75" customHeight="1">
      <c r="A18" s="29"/>
      <c r="B18" s="30" t="s">
        <v>44</v>
      </c>
      <c r="C18" s="68"/>
    </row>
    <row r="19" spans="1:3" ht="12.75" customHeight="1">
      <c r="A19" s="29"/>
      <c r="B19" s="30" t="s">
        <v>45</v>
      </c>
      <c r="C19" s="75">
        <v>23263.74</v>
      </c>
    </row>
    <row r="20" spans="1:3" ht="12.75" customHeight="1">
      <c r="A20" s="29"/>
      <c r="B20" s="30" t="s">
        <v>46</v>
      </c>
      <c r="C20" s="68">
        <f>C22</f>
        <v>120046.97</v>
      </c>
    </row>
    <row r="21" spans="1:3" ht="25.5" customHeight="1">
      <c r="A21" s="29"/>
      <c r="B21" s="30" t="s">
        <v>47</v>
      </c>
      <c r="C21" s="68"/>
    </row>
    <row r="22" spans="1:5" ht="12.75" customHeight="1">
      <c r="A22" s="29"/>
      <c r="B22" s="30" t="s">
        <v>48</v>
      </c>
      <c r="C22" s="68">
        <f>3403.85+93496.4+14731.7+2040+325.02+6050</f>
        <v>120046.97</v>
      </c>
      <c r="D22" s="74"/>
      <c r="E22" s="74"/>
    </row>
    <row r="23" spans="1:3" ht="25.5" customHeight="1">
      <c r="A23" s="29"/>
      <c r="B23" s="30" t="s">
        <v>49</v>
      </c>
      <c r="C23" s="68"/>
    </row>
  </sheetData>
  <sheetProtection/>
  <mergeCells count="2"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SheetLayoutView="100" zoomScalePageLayoutView="0" workbookViewId="0" topLeftCell="A1">
      <pane xSplit="5" ySplit="9" topLeftCell="F3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48" sqref="G48"/>
    </sheetView>
  </sheetViews>
  <sheetFormatPr defaultColWidth="9.140625" defaultRowHeight="12.75" customHeight="1"/>
  <cols>
    <col min="1" max="1" width="19.8515625" style="48" customWidth="1"/>
    <col min="2" max="2" width="15.28125" style="48" customWidth="1"/>
    <col min="3" max="3" width="8.28125" style="48" customWidth="1"/>
    <col min="4" max="4" width="9.28125" style="48" customWidth="1"/>
    <col min="5" max="5" width="7.7109375" style="48" customWidth="1"/>
    <col min="6" max="6" width="13.00390625" style="48" customWidth="1"/>
    <col min="7" max="7" width="16.421875" style="48" customWidth="1"/>
    <col min="8" max="8" width="17.8515625" style="48" customWidth="1"/>
    <col min="9" max="9" width="16.421875" style="48" customWidth="1"/>
    <col min="10" max="10" width="15.421875" style="48" customWidth="1"/>
    <col min="11" max="12" width="13.28125" style="48" customWidth="1"/>
    <col min="13" max="14" width="13.00390625" style="48" customWidth="1"/>
    <col min="15" max="16384" width="9.140625" style="48" customWidth="1"/>
  </cols>
  <sheetData>
    <row r="1" ht="12.75" customHeight="1">
      <c r="L1" s="48" t="s">
        <v>199</v>
      </c>
    </row>
    <row r="2" spans="1:14" ht="14.25" customHeight="1">
      <c r="A2" s="46"/>
      <c r="B2" s="46"/>
      <c r="C2" s="130" t="s">
        <v>198</v>
      </c>
      <c r="D2" s="130"/>
      <c r="E2" s="130"/>
      <c r="F2" s="130"/>
      <c r="G2" s="130"/>
      <c r="H2" s="130"/>
      <c r="I2" s="47"/>
      <c r="J2" s="47"/>
      <c r="K2" s="46"/>
      <c r="L2" s="46"/>
      <c r="M2" s="46"/>
      <c r="N2" s="46"/>
    </row>
    <row r="3" spans="1:14" ht="14.25" customHeight="1">
      <c r="A3" s="46"/>
      <c r="B3" s="46"/>
      <c r="C3" s="77" t="s">
        <v>243</v>
      </c>
      <c r="D3" s="130"/>
      <c r="E3" s="130"/>
      <c r="F3" s="130"/>
      <c r="G3" s="130"/>
      <c r="H3" s="130"/>
      <c r="I3" s="47"/>
      <c r="J3" s="47"/>
      <c r="K3" s="46"/>
      <c r="L3" s="46"/>
      <c r="M3" s="46"/>
      <c r="N3" s="46"/>
    </row>
    <row r="4" spans="1:14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2" ht="12.75" customHeight="1">
      <c r="A5" s="122" t="s">
        <v>33</v>
      </c>
      <c r="B5" s="123"/>
      <c r="C5" s="131" t="s">
        <v>50</v>
      </c>
      <c r="D5" s="122" t="s">
        <v>51</v>
      </c>
      <c r="E5" s="123"/>
      <c r="F5" s="126" t="s">
        <v>52</v>
      </c>
      <c r="G5" s="134"/>
      <c r="H5" s="134"/>
      <c r="I5" s="134"/>
      <c r="J5" s="134"/>
      <c r="K5" s="134"/>
      <c r="L5" s="127"/>
    </row>
    <row r="6" spans="1:12" ht="12.75" customHeight="1">
      <c r="A6" s="124"/>
      <c r="B6" s="125"/>
      <c r="C6" s="132"/>
      <c r="D6" s="124"/>
      <c r="E6" s="125"/>
      <c r="F6" s="131" t="s">
        <v>53</v>
      </c>
      <c r="G6" s="126" t="s">
        <v>54</v>
      </c>
      <c r="H6" s="134"/>
      <c r="I6" s="134"/>
      <c r="J6" s="134"/>
      <c r="K6" s="134"/>
      <c r="L6" s="127"/>
    </row>
    <row r="7" spans="1:12" ht="53.25" customHeight="1">
      <c r="A7" s="124"/>
      <c r="B7" s="125"/>
      <c r="C7" s="132"/>
      <c r="D7" s="124"/>
      <c r="E7" s="125"/>
      <c r="F7" s="132"/>
      <c r="G7" s="131" t="s">
        <v>55</v>
      </c>
      <c r="H7" s="131" t="s">
        <v>56</v>
      </c>
      <c r="I7" s="131" t="s">
        <v>57</v>
      </c>
      <c r="J7" s="131" t="s">
        <v>58</v>
      </c>
      <c r="K7" s="120" t="s">
        <v>59</v>
      </c>
      <c r="L7" s="121"/>
    </row>
    <row r="8" spans="1:12" ht="62.25" customHeight="1">
      <c r="A8" s="128"/>
      <c r="B8" s="129"/>
      <c r="C8" s="133"/>
      <c r="D8" s="51" t="s">
        <v>106</v>
      </c>
      <c r="E8" s="51" t="s">
        <v>107</v>
      </c>
      <c r="F8" s="133"/>
      <c r="G8" s="133"/>
      <c r="H8" s="133"/>
      <c r="I8" s="133"/>
      <c r="J8" s="133"/>
      <c r="K8" s="52" t="s">
        <v>53</v>
      </c>
      <c r="L8" s="52" t="s">
        <v>60</v>
      </c>
    </row>
    <row r="9" spans="1:12" ht="12.75" customHeight="1">
      <c r="A9" s="126">
        <v>1</v>
      </c>
      <c r="B9" s="127"/>
      <c r="C9" s="52">
        <v>2</v>
      </c>
      <c r="D9" s="126">
        <v>3</v>
      </c>
      <c r="E9" s="127"/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>
        <v>11</v>
      </c>
    </row>
    <row r="10" spans="1:12" s="54" customFormat="1" ht="12.75" customHeight="1">
      <c r="A10" s="118" t="s">
        <v>108</v>
      </c>
      <c r="B10" s="119"/>
      <c r="C10" s="53">
        <v>100</v>
      </c>
      <c r="D10" s="42" t="s">
        <v>111</v>
      </c>
      <c r="E10" s="53"/>
      <c r="F10" s="59">
        <f>SUM(F12:F20)</f>
        <v>40819199</v>
      </c>
      <c r="G10" s="59">
        <f>G13</f>
        <v>35890154</v>
      </c>
      <c r="H10" s="59">
        <f>H16</f>
        <v>118180</v>
      </c>
      <c r="I10" s="59">
        <f>I16</f>
        <v>0</v>
      </c>
      <c r="J10" s="59">
        <f>J13</f>
        <v>0</v>
      </c>
      <c r="K10" s="59">
        <f>SUM(K12:K15,K17:K20)</f>
        <v>4810865</v>
      </c>
      <c r="L10" s="59">
        <f>L13+L17</f>
        <v>0</v>
      </c>
    </row>
    <row r="11" spans="1:12" ht="12.75" customHeight="1">
      <c r="A11" s="112" t="s">
        <v>109</v>
      </c>
      <c r="B11" s="113"/>
      <c r="C11" s="52"/>
      <c r="D11" s="41"/>
      <c r="E11" s="52"/>
      <c r="F11" s="60"/>
      <c r="G11" s="66"/>
      <c r="H11" s="66"/>
      <c r="I11" s="66"/>
      <c r="J11" s="66"/>
      <c r="K11" s="66"/>
      <c r="L11" s="66"/>
    </row>
    <row r="12" spans="1:12" ht="12.75">
      <c r="A12" s="112" t="s">
        <v>61</v>
      </c>
      <c r="B12" s="113"/>
      <c r="C12" s="41" t="s">
        <v>110</v>
      </c>
      <c r="D12" s="41" t="s">
        <v>111</v>
      </c>
      <c r="E12" s="41" t="s">
        <v>62</v>
      </c>
      <c r="F12" s="61">
        <f>K12</f>
        <v>0</v>
      </c>
      <c r="G12" s="67" t="s">
        <v>111</v>
      </c>
      <c r="H12" s="67" t="s">
        <v>111</v>
      </c>
      <c r="I12" s="67" t="s">
        <v>111</v>
      </c>
      <c r="J12" s="67" t="s">
        <v>111</v>
      </c>
      <c r="K12" s="61">
        <f>'КВФО 2'!F12</f>
        <v>0</v>
      </c>
      <c r="L12" s="67" t="s">
        <v>111</v>
      </c>
    </row>
    <row r="13" spans="1:12" ht="15" customHeight="1">
      <c r="A13" s="112" t="s">
        <v>112</v>
      </c>
      <c r="B13" s="113"/>
      <c r="C13" s="41" t="s">
        <v>62</v>
      </c>
      <c r="D13" s="41" t="s">
        <v>111</v>
      </c>
      <c r="E13" s="41" t="s">
        <v>64</v>
      </c>
      <c r="F13" s="61">
        <f>G13+K13</f>
        <v>40020154</v>
      </c>
      <c r="G13" s="67">
        <f>' КВФО 4'!F12</f>
        <v>35890154</v>
      </c>
      <c r="H13" s="67" t="s">
        <v>111</v>
      </c>
      <c r="I13" s="67" t="s">
        <v>111</v>
      </c>
      <c r="J13" s="67"/>
      <c r="K13" s="61">
        <f>'КВФО 2'!F13</f>
        <v>4130000</v>
      </c>
      <c r="L13" s="67"/>
    </row>
    <row r="14" spans="1:12" ht="30" customHeight="1">
      <c r="A14" s="112" t="s">
        <v>113</v>
      </c>
      <c r="B14" s="113"/>
      <c r="C14" s="41" t="s">
        <v>64</v>
      </c>
      <c r="D14" s="41" t="s">
        <v>111</v>
      </c>
      <c r="E14" s="55" t="s">
        <v>114</v>
      </c>
      <c r="F14" s="61">
        <f>K14</f>
        <v>0</v>
      </c>
      <c r="G14" s="67" t="s">
        <v>111</v>
      </c>
      <c r="H14" s="67" t="s">
        <v>111</v>
      </c>
      <c r="I14" s="67" t="s">
        <v>111</v>
      </c>
      <c r="J14" s="67" t="s">
        <v>111</v>
      </c>
      <c r="K14" s="61">
        <f>'КВФО 2'!F14</f>
        <v>0</v>
      </c>
      <c r="L14" s="67" t="s">
        <v>111</v>
      </c>
    </row>
    <row r="15" spans="1:12" ht="60.75" customHeight="1">
      <c r="A15" s="112" t="s">
        <v>115</v>
      </c>
      <c r="B15" s="113"/>
      <c r="C15" s="41" t="s">
        <v>114</v>
      </c>
      <c r="D15" s="41" t="s">
        <v>111</v>
      </c>
      <c r="E15" s="41"/>
      <c r="F15" s="61">
        <f>K15</f>
        <v>0</v>
      </c>
      <c r="G15" s="67" t="s">
        <v>111</v>
      </c>
      <c r="H15" s="67" t="s">
        <v>111</v>
      </c>
      <c r="I15" s="67" t="s">
        <v>111</v>
      </c>
      <c r="J15" s="67" t="s">
        <v>111</v>
      </c>
      <c r="K15" s="61">
        <f>'КВФО 2'!F15</f>
        <v>0</v>
      </c>
      <c r="L15" s="67" t="s">
        <v>111</v>
      </c>
    </row>
    <row r="16" spans="1:12" ht="31.5" customHeight="1">
      <c r="A16" s="112" t="s">
        <v>116</v>
      </c>
      <c r="B16" s="113"/>
      <c r="C16" s="41" t="s">
        <v>117</v>
      </c>
      <c r="D16" s="41" t="s">
        <v>111</v>
      </c>
      <c r="E16" s="41" t="s">
        <v>63</v>
      </c>
      <c r="F16" s="61">
        <f>H16+I16</f>
        <v>118180</v>
      </c>
      <c r="G16" s="67" t="s">
        <v>111</v>
      </c>
      <c r="H16" s="67">
        <f>' КВФО 5'!F12</f>
        <v>118180</v>
      </c>
      <c r="I16" s="67"/>
      <c r="J16" s="67" t="s">
        <v>111</v>
      </c>
      <c r="K16" s="67" t="s">
        <v>111</v>
      </c>
      <c r="L16" s="67" t="s">
        <v>111</v>
      </c>
    </row>
    <row r="17" spans="1:12" ht="12.75">
      <c r="A17" s="112" t="s">
        <v>118</v>
      </c>
      <c r="B17" s="113"/>
      <c r="C17" s="41" t="s">
        <v>119</v>
      </c>
      <c r="D17" s="41" t="s">
        <v>111</v>
      </c>
      <c r="E17" s="41" t="s">
        <v>63</v>
      </c>
      <c r="F17" s="61">
        <f>K17</f>
        <v>680865</v>
      </c>
      <c r="G17" s="67" t="s">
        <v>111</v>
      </c>
      <c r="H17" s="67" t="s">
        <v>111</v>
      </c>
      <c r="I17" s="67" t="s">
        <v>111</v>
      </c>
      <c r="J17" s="67" t="s">
        <v>111</v>
      </c>
      <c r="K17" s="61">
        <f>'КВФО 2'!F16</f>
        <v>680865</v>
      </c>
      <c r="L17" s="67"/>
    </row>
    <row r="18" spans="1:12" ht="12.75">
      <c r="A18" s="112" t="s">
        <v>120</v>
      </c>
      <c r="B18" s="113"/>
      <c r="C18" s="41" t="s">
        <v>63</v>
      </c>
      <c r="D18" s="41" t="s">
        <v>111</v>
      </c>
      <c r="E18" s="41"/>
      <c r="F18" s="61">
        <f>K18</f>
        <v>0</v>
      </c>
      <c r="G18" s="67" t="s">
        <v>111</v>
      </c>
      <c r="H18" s="67" t="s">
        <v>111</v>
      </c>
      <c r="I18" s="67" t="s">
        <v>111</v>
      </c>
      <c r="J18" s="67" t="s">
        <v>111</v>
      </c>
      <c r="K18" s="61">
        <f>'КВФО 2'!F17</f>
        <v>0</v>
      </c>
      <c r="L18" s="67" t="s">
        <v>111</v>
      </c>
    </row>
    <row r="19" spans="1:12" ht="12.75">
      <c r="A19" s="112" t="s">
        <v>121</v>
      </c>
      <c r="B19" s="113"/>
      <c r="C19" s="41"/>
      <c r="D19" s="41" t="s">
        <v>111</v>
      </c>
      <c r="E19" s="41" t="s">
        <v>123</v>
      </c>
      <c r="F19" s="61">
        <f>K19</f>
        <v>0</v>
      </c>
      <c r="G19" s="67" t="s">
        <v>111</v>
      </c>
      <c r="H19" s="67" t="s">
        <v>111</v>
      </c>
      <c r="I19" s="67" t="s">
        <v>111</v>
      </c>
      <c r="J19" s="67" t="s">
        <v>111</v>
      </c>
      <c r="K19" s="61">
        <f>'КВФО 2'!F18</f>
        <v>0</v>
      </c>
      <c r="L19" s="67" t="s">
        <v>111</v>
      </c>
    </row>
    <row r="20" spans="1:12" ht="12.75">
      <c r="A20" s="112" t="s">
        <v>122</v>
      </c>
      <c r="B20" s="113"/>
      <c r="C20" s="41"/>
      <c r="D20" s="41" t="s">
        <v>111</v>
      </c>
      <c r="E20" s="41" t="s">
        <v>124</v>
      </c>
      <c r="F20" s="61">
        <f>K20</f>
        <v>0</v>
      </c>
      <c r="G20" s="67" t="s">
        <v>111</v>
      </c>
      <c r="H20" s="67" t="s">
        <v>111</v>
      </c>
      <c r="I20" s="67" t="s">
        <v>111</v>
      </c>
      <c r="J20" s="67" t="s">
        <v>111</v>
      </c>
      <c r="K20" s="61">
        <f>'КВФО 2'!F19</f>
        <v>0</v>
      </c>
      <c r="L20" s="67" t="s">
        <v>111</v>
      </c>
    </row>
    <row r="21" spans="1:12" ht="12.75">
      <c r="A21" s="110"/>
      <c r="B21" s="111"/>
      <c r="C21" s="41"/>
      <c r="D21" s="41"/>
      <c r="E21" s="41"/>
      <c r="F21" s="61"/>
      <c r="G21" s="67"/>
      <c r="H21" s="67"/>
      <c r="I21" s="67"/>
      <c r="J21" s="67"/>
      <c r="K21" s="61"/>
      <c r="L21" s="67"/>
    </row>
    <row r="22" spans="1:12" s="54" customFormat="1" ht="12.75">
      <c r="A22" s="118" t="s">
        <v>125</v>
      </c>
      <c r="B22" s="119"/>
      <c r="C22" s="42" t="s">
        <v>128</v>
      </c>
      <c r="D22" s="42"/>
      <c r="E22" s="42"/>
      <c r="F22" s="59">
        <f>SUM(G22:L22)</f>
        <v>40839790.65</v>
      </c>
      <c r="G22" s="62">
        <f aca="true" t="shared" si="0" ref="G22:L22">G24+G32+G38+G43+G45+G46</f>
        <v>35890154</v>
      </c>
      <c r="H22" s="62">
        <f t="shared" si="0"/>
        <v>118180</v>
      </c>
      <c r="I22" s="62">
        <f t="shared" si="0"/>
        <v>0</v>
      </c>
      <c r="J22" s="62">
        <f t="shared" si="0"/>
        <v>0</v>
      </c>
      <c r="K22" s="62">
        <f t="shared" si="0"/>
        <v>4831456.65</v>
      </c>
      <c r="L22" s="62">
        <f t="shared" si="0"/>
        <v>0</v>
      </c>
    </row>
    <row r="23" spans="1:12" s="54" customFormat="1" ht="12.75">
      <c r="A23" s="112" t="s">
        <v>126</v>
      </c>
      <c r="B23" s="113"/>
      <c r="C23" s="42"/>
      <c r="D23" s="42"/>
      <c r="E23" s="42"/>
      <c r="F23" s="62"/>
      <c r="G23" s="62"/>
      <c r="H23" s="62"/>
      <c r="I23" s="62"/>
      <c r="J23" s="62"/>
      <c r="K23" s="62"/>
      <c r="L23" s="62"/>
    </row>
    <row r="24" spans="1:12" s="54" customFormat="1" ht="12.75">
      <c r="A24" s="114" t="s">
        <v>127</v>
      </c>
      <c r="B24" s="115"/>
      <c r="C24" s="63" t="s">
        <v>129</v>
      </c>
      <c r="D24" s="64"/>
      <c r="E24" s="64"/>
      <c r="F24" s="65">
        <f>SUM(G24:L24)</f>
        <v>30794181</v>
      </c>
      <c r="G24" s="65">
        <f aca="true" t="shared" si="1" ref="G24:L24">G25</f>
        <v>30713681</v>
      </c>
      <c r="H24" s="65">
        <f t="shared" si="1"/>
        <v>0</v>
      </c>
      <c r="I24" s="65">
        <f t="shared" si="1"/>
        <v>0</v>
      </c>
      <c r="J24" s="65">
        <f t="shared" si="1"/>
        <v>0</v>
      </c>
      <c r="K24" s="65">
        <f t="shared" si="1"/>
        <v>80500</v>
      </c>
      <c r="L24" s="65">
        <f t="shared" si="1"/>
        <v>0</v>
      </c>
    </row>
    <row r="25" spans="1:12" s="54" customFormat="1" ht="26.25" customHeight="1">
      <c r="A25" s="112" t="s">
        <v>130</v>
      </c>
      <c r="B25" s="113"/>
      <c r="C25" s="41" t="s">
        <v>131</v>
      </c>
      <c r="D25" s="42"/>
      <c r="E25" s="42"/>
      <c r="F25" s="61">
        <f aca="true" t="shared" si="2" ref="F25:F66">SUM(G25:L25)</f>
        <v>30794181</v>
      </c>
      <c r="G25" s="61">
        <f aca="true" t="shared" si="3" ref="G25:L25">SUM(G26:G30)</f>
        <v>30713681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80500</v>
      </c>
      <c r="L25" s="61">
        <f t="shared" si="3"/>
        <v>0</v>
      </c>
    </row>
    <row r="26" spans="1:12" s="54" customFormat="1" ht="24">
      <c r="A26" s="57" t="s">
        <v>141</v>
      </c>
      <c r="B26" s="57" t="s">
        <v>67</v>
      </c>
      <c r="C26" s="41"/>
      <c r="D26" s="41" t="s">
        <v>68</v>
      </c>
      <c r="E26" s="41" t="s">
        <v>131</v>
      </c>
      <c r="F26" s="61">
        <f t="shared" si="2"/>
        <v>23627942.21</v>
      </c>
      <c r="G26" s="61">
        <f>' КВФО 4'!F18</f>
        <v>23566114.26</v>
      </c>
      <c r="H26" s="61">
        <f>' КВФО 5'!F18</f>
        <v>0</v>
      </c>
      <c r="I26" s="61"/>
      <c r="J26" s="61"/>
      <c r="K26" s="61">
        <f>'КВФО 2'!F25</f>
        <v>61827.95</v>
      </c>
      <c r="L26" s="61"/>
    </row>
    <row r="27" spans="1:12" s="54" customFormat="1" ht="48">
      <c r="A27" s="57" t="s">
        <v>142</v>
      </c>
      <c r="B27" s="57" t="s">
        <v>72</v>
      </c>
      <c r="C27" s="41"/>
      <c r="D27" s="41" t="s">
        <v>73</v>
      </c>
      <c r="E27" s="41" t="s">
        <v>133</v>
      </c>
      <c r="F27" s="61">
        <f t="shared" si="2"/>
        <v>30600</v>
      </c>
      <c r="G27" s="61">
        <f>' КВФО 4'!F19</f>
        <v>30600</v>
      </c>
      <c r="H27" s="61">
        <f>' КВФО 5'!F19</f>
        <v>0</v>
      </c>
      <c r="I27" s="61"/>
      <c r="J27" s="61"/>
      <c r="K27" s="61">
        <f>'КВФО 2'!F26</f>
        <v>0</v>
      </c>
      <c r="L27" s="61"/>
    </row>
    <row r="28" spans="1:12" s="54" customFormat="1" ht="48">
      <c r="A28" s="57" t="s">
        <v>142</v>
      </c>
      <c r="B28" s="57" t="s">
        <v>132</v>
      </c>
      <c r="C28" s="41"/>
      <c r="D28" s="41" t="s">
        <v>73</v>
      </c>
      <c r="E28" s="41" t="s">
        <v>134</v>
      </c>
      <c r="F28" s="61">
        <f t="shared" si="2"/>
        <v>0</v>
      </c>
      <c r="G28" s="61">
        <f>' КВФО 4'!F20</f>
        <v>0</v>
      </c>
      <c r="H28" s="61">
        <f>' КВФО 5'!F20</f>
        <v>0</v>
      </c>
      <c r="I28" s="61"/>
      <c r="J28" s="61"/>
      <c r="K28" s="61">
        <f>'КВФО 2'!F27</f>
        <v>0</v>
      </c>
      <c r="L28" s="61"/>
    </row>
    <row r="29" spans="1:12" s="54" customFormat="1" ht="96">
      <c r="A29" s="57" t="s">
        <v>154</v>
      </c>
      <c r="B29" s="57" t="s">
        <v>145</v>
      </c>
      <c r="C29" s="41"/>
      <c r="D29" s="41" t="s">
        <v>153</v>
      </c>
      <c r="E29" s="41" t="s">
        <v>139</v>
      </c>
      <c r="F29" s="61">
        <f t="shared" si="2"/>
        <v>0</v>
      </c>
      <c r="G29" s="61">
        <f>' КВФО 4'!F21</f>
        <v>0</v>
      </c>
      <c r="H29" s="61">
        <f>' КВФО 5'!F21</f>
        <v>0</v>
      </c>
      <c r="I29" s="61"/>
      <c r="J29" s="61"/>
      <c r="K29" s="61">
        <f>'КВФО 2'!F28</f>
        <v>0</v>
      </c>
      <c r="L29" s="61"/>
    </row>
    <row r="30" spans="1:12" s="54" customFormat="1" ht="96">
      <c r="A30" s="57" t="s">
        <v>143</v>
      </c>
      <c r="B30" s="57" t="s">
        <v>70</v>
      </c>
      <c r="C30" s="41"/>
      <c r="D30" s="41" t="s">
        <v>71</v>
      </c>
      <c r="E30" s="41" t="s">
        <v>135</v>
      </c>
      <c r="F30" s="61">
        <f t="shared" si="2"/>
        <v>7135638.789999999</v>
      </c>
      <c r="G30" s="61">
        <f>' КВФО 4'!F22</f>
        <v>7116966.739999999</v>
      </c>
      <c r="H30" s="61">
        <f>' КВФО 5'!F22</f>
        <v>0</v>
      </c>
      <c r="I30" s="61"/>
      <c r="J30" s="61"/>
      <c r="K30" s="61">
        <f>'КВФО 2'!F29</f>
        <v>18672.05</v>
      </c>
      <c r="L30" s="61"/>
    </row>
    <row r="31" spans="1:12" s="54" customFormat="1" ht="12.75">
      <c r="A31" s="116"/>
      <c r="B31" s="117"/>
      <c r="C31" s="41"/>
      <c r="D31" s="41"/>
      <c r="E31" s="41"/>
      <c r="F31" s="61"/>
      <c r="G31" s="61"/>
      <c r="H31" s="61"/>
      <c r="I31" s="61"/>
      <c r="J31" s="61"/>
      <c r="K31" s="61"/>
      <c r="L31" s="61"/>
    </row>
    <row r="32" spans="1:12" ht="27" customHeight="1">
      <c r="A32" s="109" t="s">
        <v>150</v>
      </c>
      <c r="B32" s="109"/>
      <c r="C32" s="63" t="s">
        <v>137</v>
      </c>
      <c r="D32" s="63"/>
      <c r="E32" s="63"/>
      <c r="F32" s="65">
        <f t="shared" si="2"/>
        <v>0</v>
      </c>
      <c r="G32" s="65">
        <f aca="true" t="shared" si="4" ref="G32:L32">SUM(G34:G37)</f>
        <v>0</v>
      </c>
      <c r="H32" s="65">
        <f t="shared" si="4"/>
        <v>0</v>
      </c>
      <c r="I32" s="65">
        <f t="shared" si="4"/>
        <v>0</v>
      </c>
      <c r="J32" s="65">
        <f t="shared" si="4"/>
        <v>0</v>
      </c>
      <c r="K32" s="65">
        <f t="shared" si="4"/>
        <v>0</v>
      </c>
      <c r="L32" s="65">
        <f t="shared" si="4"/>
        <v>0</v>
      </c>
    </row>
    <row r="33" spans="1:12" ht="12.75">
      <c r="A33" s="106" t="s">
        <v>136</v>
      </c>
      <c r="B33" s="106"/>
      <c r="C33" s="41"/>
      <c r="D33" s="41"/>
      <c r="E33" s="41"/>
      <c r="F33" s="61"/>
      <c r="G33" s="61"/>
      <c r="H33" s="61"/>
      <c r="I33" s="61"/>
      <c r="J33" s="61"/>
      <c r="K33" s="61"/>
      <c r="L33" s="61"/>
    </row>
    <row r="34" spans="1:12" s="54" customFormat="1" ht="72">
      <c r="A34" s="57" t="s">
        <v>144</v>
      </c>
      <c r="B34" s="57" t="s">
        <v>132</v>
      </c>
      <c r="C34" s="41"/>
      <c r="D34" s="41" t="s">
        <v>138</v>
      </c>
      <c r="E34" s="41" t="s">
        <v>134</v>
      </c>
      <c r="F34" s="61">
        <f t="shared" si="2"/>
        <v>0</v>
      </c>
      <c r="G34" s="61">
        <f>' КВФО 4'!F26</f>
        <v>0</v>
      </c>
      <c r="H34" s="61">
        <f>' КВФО 5'!F26</f>
        <v>0</v>
      </c>
      <c r="I34" s="61"/>
      <c r="J34" s="61"/>
      <c r="K34" s="61">
        <f>'КВФО 2'!F33</f>
        <v>0</v>
      </c>
      <c r="L34" s="61"/>
    </row>
    <row r="35" spans="1:12" s="54" customFormat="1" ht="12.75">
      <c r="A35" s="57" t="s">
        <v>146</v>
      </c>
      <c r="B35" s="57" t="s">
        <v>145</v>
      </c>
      <c r="C35" s="41"/>
      <c r="D35" s="41" t="s">
        <v>76</v>
      </c>
      <c r="E35" s="41" t="s">
        <v>139</v>
      </c>
      <c r="F35" s="61">
        <f t="shared" si="2"/>
        <v>0</v>
      </c>
      <c r="G35" s="61">
        <f>' КВФО 4'!F27</f>
        <v>0</v>
      </c>
      <c r="H35" s="61">
        <f>' КВФО 5'!F27</f>
        <v>0</v>
      </c>
      <c r="I35" s="61"/>
      <c r="J35" s="61"/>
      <c r="K35" s="61">
        <f>'КВФО 2'!F34</f>
        <v>0</v>
      </c>
      <c r="L35" s="61"/>
    </row>
    <row r="36" spans="1:12" s="54" customFormat="1" ht="12.75">
      <c r="A36" s="57" t="s">
        <v>147</v>
      </c>
      <c r="B36" s="57" t="s">
        <v>145</v>
      </c>
      <c r="C36" s="41"/>
      <c r="D36" s="41" t="s">
        <v>140</v>
      </c>
      <c r="E36" s="41" t="s">
        <v>139</v>
      </c>
      <c r="F36" s="61">
        <f t="shared" si="2"/>
        <v>0</v>
      </c>
      <c r="G36" s="61">
        <f>' КВФО 4'!F28</f>
        <v>0</v>
      </c>
      <c r="H36" s="61">
        <f>' КВФО 5'!F28</f>
        <v>0</v>
      </c>
      <c r="I36" s="61"/>
      <c r="J36" s="61"/>
      <c r="K36" s="61">
        <f>'КВФО 2'!F35</f>
        <v>0</v>
      </c>
      <c r="L36" s="61"/>
    </row>
    <row r="37" spans="1:12" s="54" customFormat="1" ht="24">
      <c r="A37" s="57" t="s">
        <v>149</v>
      </c>
      <c r="B37" s="57" t="s">
        <v>145</v>
      </c>
      <c r="C37" s="41"/>
      <c r="D37" s="41" t="s">
        <v>148</v>
      </c>
      <c r="E37" s="41" t="s">
        <v>139</v>
      </c>
      <c r="F37" s="61">
        <f t="shared" si="2"/>
        <v>0</v>
      </c>
      <c r="G37" s="61">
        <f>' КВФО 4'!F29</f>
        <v>0</v>
      </c>
      <c r="H37" s="61">
        <f>' КВФО 5'!F29</f>
        <v>0</v>
      </c>
      <c r="I37" s="61"/>
      <c r="J37" s="61"/>
      <c r="K37" s="61">
        <f>'КВФО 2'!F36</f>
        <v>0</v>
      </c>
      <c r="L37" s="61"/>
    </row>
    <row r="38" spans="1:12" ht="27" customHeight="1">
      <c r="A38" s="109" t="s">
        <v>151</v>
      </c>
      <c r="B38" s="109"/>
      <c r="C38" s="63" t="s">
        <v>152</v>
      </c>
      <c r="D38" s="63"/>
      <c r="E38" s="63"/>
      <c r="F38" s="65">
        <f t="shared" si="2"/>
        <v>56850</v>
      </c>
      <c r="G38" s="65">
        <f aca="true" t="shared" si="5" ref="G38:L38">SUM(G40:G42)</f>
        <v>34800</v>
      </c>
      <c r="H38" s="65">
        <f t="shared" si="5"/>
        <v>0</v>
      </c>
      <c r="I38" s="65">
        <f t="shared" si="5"/>
        <v>0</v>
      </c>
      <c r="J38" s="65">
        <f t="shared" si="5"/>
        <v>0</v>
      </c>
      <c r="K38" s="65">
        <f t="shared" si="5"/>
        <v>22050</v>
      </c>
      <c r="L38" s="65">
        <f t="shared" si="5"/>
        <v>0</v>
      </c>
    </row>
    <row r="39" spans="1:12" ht="12.75">
      <c r="A39" s="106" t="s">
        <v>136</v>
      </c>
      <c r="B39" s="106"/>
      <c r="C39" s="41"/>
      <c r="D39" s="41"/>
      <c r="E39" s="41"/>
      <c r="F39" s="61"/>
      <c r="G39" s="61"/>
      <c r="H39" s="61"/>
      <c r="I39" s="61"/>
      <c r="J39" s="61"/>
      <c r="K39" s="61"/>
      <c r="L39" s="61"/>
    </row>
    <row r="40" spans="1:12" s="54" customFormat="1" ht="36">
      <c r="A40" s="57" t="s">
        <v>155</v>
      </c>
      <c r="B40" s="57" t="s">
        <v>75</v>
      </c>
      <c r="C40" s="41"/>
      <c r="D40" s="41" t="s">
        <v>77</v>
      </c>
      <c r="E40" s="41" t="s">
        <v>139</v>
      </c>
      <c r="F40" s="61">
        <f t="shared" si="2"/>
        <v>10400</v>
      </c>
      <c r="G40" s="61">
        <f>' КВФО 4'!F32</f>
        <v>10400</v>
      </c>
      <c r="H40" s="61">
        <f>' КВФО 5'!F32</f>
        <v>0</v>
      </c>
      <c r="I40" s="61"/>
      <c r="J40" s="61"/>
      <c r="K40" s="61">
        <f>'КВФО 2'!F39</f>
        <v>0</v>
      </c>
      <c r="L40" s="61"/>
    </row>
    <row r="41" spans="1:12" s="54" customFormat="1" ht="24">
      <c r="A41" s="57" t="s">
        <v>156</v>
      </c>
      <c r="B41" s="57" t="s">
        <v>75</v>
      </c>
      <c r="C41" s="41"/>
      <c r="D41" s="41" t="s">
        <v>78</v>
      </c>
      <c r="E41" s="41" t="s">
        <v>139</v>
      </c>
      <c r="F41" s="61">
        <f t="shared" si="2"/>
        <v>0</v>
      </c>
      <c r="G41" s="61">
        <f>' КВФО 4'!F33</f>
        <v>0</v>
      </c>
      <c r="H41" s="61">
        <f>' КВФО 5'!F33</f>
        <v>0</v>
      </c>
      <c r="I41" s="61"/>
      <c r="J41" s="61"/>
      <c r="K41" s="61">
        <f>'КВФО 2'!F40</f>
        <v>0</v>
      </c>
      <c r="L41" s="61"/>
    </row>
    <row r="42" spans="1:12" s="54" customFormat="1" ht="12.75">
      <c r="A42" s="57" t="s">
        <v>157</v>
      </c>
      <c r="B42" s="57" t="s">
        <v>75</v>
      </c>
      <c r="C42" s="41"/>
      <c r="D42" s="41" t="s">
        <v>79</v>
      </c>
      <c r="E42" s="41" t="s">
        <v>139</v>
      </c>
      <c r="F42" s="61">
        <f t="shared" si="2"/>
        <v>46450</v>
      </c>
      <c r="G42" s="61">
        <f>' КВФО 4'!F34</f>
        <v>24400</v>
      </c>
      <c r="H42" s="61">
        <f>' КВФО 5'!F34</f>
        <v>0</v>
      </c>
      <c r="I42" s="61"/>
      <c r="J42" s="61"/>
      <c r="K42" s="61">
        <f>'КВФО 2'!F41</f>
        <v>22050</v>
      </c>
      <c r="L42" s="61"/>
    </row>
    <row r="43" spans="1:12" ht="27" customHeight="1">
      <c r="A43" s="109" t="s">
        <v>158</v>
      </c>
      <c r="B43" s="109"/>
      <c r="C43" s="63" t="s">
        <v>159</v>
      </c>
      <c r="D43" s="63"/>
      <c r="E43" s="63"/>
      <c r="F43" s="65">
        <f t="shared" si="2"/>
        <v>0</v>
      </c>
      <c r="G43" s="65">
        <f>' КВФО 4'!F35</f>
        <v>0</v>
      </c>
      <c r="H43" s="65">
        <f>' КВФО 5'!F35</f>
        <v>0</v>
      </c>
      <c r="I43" s="65"/>
      <c r="J43" s="65"/>
      <c r="K43" s="65">
        <f>'КВФО 2'!F42</f>
        <v>0</v>
      </c>
      <c r="L43" s="65"/>
    </row>
    <row r="44" spans="1:12" ht="12.75">
      <c r="A44" s="110"/>
      <c r="B44" s="111"/>
      <c r="C44" s="41"/>
      <c r="D44" s="41"/>
      <c r="E44" s="41"/>
      <c r="F44" s="61"/>
      <c r="G44" s="61"/>
      <c r="H44" s="61"/>
      <c r="I44" s="61"/>
      <c r="J44" s="61"/>
      <c r="K44" s="61"/>
      <c r="L44" s="61"/>
    </row>
    <row r="45" spans="1:12" ht="27" customHeight="1">
      <c r="A45" s="109" t="s">
        <v>160</v>
      </c>
      <c r="B45" s="109"/>
      <c r="C45" s="63" t="s">
        <v>161</v>
      </c>
      <c r="D45" s="63"/>
      <c r="E45" s="63"/>
      <c r="F45" s="65">
        <f t="shared" si="2"/>
        <v>0</v>
      </c>
      <c r="G45" s="65">
        <f>' КВФО 4'!F37</f>
        <v>0</v>
      </c>
      <c r="H45" s="65"/>
      <c r="I45" s="65"/>
      <c r="J45" s="65"/>
      <c r="K45" s="65">
        <f>'КВФО 2'!F44</f>
        <v>0</v>
      </c>
      <c r="L45" s="65"/>
    </row>
    <row r="46" spans="1:12" ht="20.25" customHeight="1">
      <c r="A46" s="109" t="s">
        <v>162</v>
      </c>
      <c r="B46" s="109"/>
      <c r="C46" s="63" t="s">
        <v>163</v>
      </c>
      <c r="D46" s="63"/>
      <c r="E46" s="63"/>
      <c r="F46" s="65">
        <f>SUM(G46:L46)</f>
        <v>9988759.65</v>
      </c>
      <c r="G46" s="65">
        <f aca="true" t="shared" si="6" ref="G46:L46">SUM(G47:G57)</f>
        <v>5141673</v>
      </c>
      <c r="H46" s="65">
        <f t="shared" si="6"/>
        <v>118180</v>
      </c>
      <c r="I46" s="65">
        <f t="shared" si="6"/>
        <v>0</v>
      </c>
      <c r="J46" s="65">
        <f t="shared" si="6"/>
        <v>0</v>
      </c>
      <c r="K46" s="65">
        <f t="shared" si="6"/>
        <v>4728906.65</v>
      </c>
      <c r="L46" s="65">
        <f t="shared" si="6"/>
        <v>0</v>
      </c>
    </row>
    <row r="47" spans="1:12" s="54" customFormat="1" ht="60">
      <c r="A47" s="57" t="s">
        <v>164</v>
      </c>
      <c r="B47" s="57" t="s">
        <v>84</v>
      </c>
      <c r="C47" s="56"/>
      <c r="D47" s="41" t="s">
        <v>66</v>
      </c>
      <c r="E47" s="41" t="s">
        <v>165</v>
      </c>
      <c r="F47" s="61">
        <f t="shared" si="2"/>
        <v>31000</v>
      </c>
      <c r="G47" s="61">
        <f>' КВФО 4'!F39</f>
        <v>31000</v>
      </c>
      <c r="H47" s="61">
        <f>' КВФО 5'!F39</f>
        <v>0</v>
      </c>
      <c r="I47" s="61"/>
      <c r="J47" s="61"/>
      <c r="K47" s="61">
        <f>'КВФО 2'!F46</f>
        <v>0</v>
      </c>
      <c r="L47" s="61"/>
    </row>
    <row r="48" spans="1:12" s="54" customFormat="1" ht="60">
      <c r="A48" s="57" t="s">
        <v>164</v>
      </c>
      <c r="B48" s="57" t="s">
        <v>81</v>
      </c>
      <c r="C48" s="56"/>
      <c r="D48" s="41" t="s">
        <v>66</v>
      </c>
      <c r="E48" s="41" t="s">
        <v>166</v>
      </c>
      <c r="F48" s="61">
        <f t="shared" si="2"/>
        <v>0</v>
      </c>
      <c r="G48" s="61">
        <f>' КВФО 4'!F40</f>
        <v>0</v>
      </c>
      <c r="H48" s="61">
        <f>' КВФО 5'!F40</f>
        <v>0</v>
      </c>
      <c r="I48" s="61"/>
      <c r="J48" s="61"/>
      <c r="K48" s="61">
        <f>'КВФО 2'!F47</f>
        <v>0</v>
      </c>
      <c r="L48" s="61"/>
    </row>
    <row r="49" spans="1:12" s="54" customFormat="1" ht="60">
      <c r="A49" s="57" t="s">
        <v>164</v>
      </c>
      <c r="B49" s="57" t="s">
        <v>69</v>
      </c>
      <c r="C49" s="56"/>
      <c r="D49" s="41" t="s">
        <v>66</v>
      </c>
      <c r="E49" s="41" t="s">
        <v>167</v>
      </c>
      <c r="F49" s="61">
        <f t="shared" si="2"/>
        <v>2366000</v>
      </c>
      <c r="G49" s="61">
        <f>' КВФО 4'!F41</f>
        <v>2320000</v>
      </c>
      <c r="H49" s="61">
        <f>' КВФО 5'!F41</f>
        <v>0</v>
      </c>
      <c r="I49" s="61"/>
      <c r="J49" s="61"/>
      <c r="K49" s="61">
        <f>'КВФО 2'!F48</f>
        <v>46000</v>
      </c>
      <c r="L49" s="61"/>
    </row>
    <row r="50" spans="1:12" s="54" customFormat="1" ht="60">
      <c r="A50" s="57" t="s">
        <v>164</v>
      </c>
      <c r="B50" s="57" t="s">
        <v>65</v>
      </c>
      <c r="C50" s="56"/>
      <c r="D50" s="41" t="s">
        <v>66</v>
      </c>
      <c r="E50" s="41" t="s">
        <v>168</v>
      </c>
      <c r="F50" s="61">
        <f t="shared" si="2"/>
        <v>0</v>
      </c>
      <c r="G50" s="61">
        <f>' КВФО 4'!F42</f>
        <v>0</v>
      </c>
      <c r="H50" s="61">
        <f>' КВФО 5'!F42</f>
        <v>0</v>
      </c>
      <c r="I50" s="61"/>
      <c r="J50" s="61"/>
      <c r="K50" s="61">
        <f>'КВФО 2'!F49</f>
        <v>0</v>
      </c>
      <c r="L50" s="61"/>
    </row>
    <row r="51" spans="1:12" s="54" customFormat="1" ht="60">
      <c r="A51" s="57" t="s">
        <v>164</v>
      </c>
      <c r="B51" s="57" t="s">
        <v>80</v>
      </c>
      <c r="C51" s="56"/>
      <c r="D51" s="41" t="s">
        <v>66</v>
      </c>
      <c r="E51" s="41" t="s">
        <v>169</v>
      </c>
      <c r="F51" s="61">
        <f t="shared" si="2"/>
        <v>346386</v>
      </c>
      <c r="G51" s="61">
        <f>' КВФО 4'!F43</f>
        <v>188386</v>
      </c>
      <c r="H51" s="61">
        <f>' КВФО 5'!F43</f>
        <v>18000</v>
      </c>
      <c r="I51" s="61"/>
      <c r="J51" s="61"/>
      <c r="K51" s="61">
        <f>'КВФО 2'!F50</f>
        <v>140000</v>
      </c>
      <c r="L51" s="61"/>
    </row>
    <row r="52" spans="1:12" s="54" customFormat="1" ht="60">
      <c r="A52" s="57" t="s">
        <v>164</v>
      </c>
      <c r="B52" s="57" t="s">
        <v>74</v>
      </c>
      <c r="C52" s="56"/>
      <c r="D52" s="41" t="s">
        <v>66</v>
      </c>
      <c r="E52" s="41" t="s">
        <v>170</v>
      </c>
      <c r="F52" s="61">
        <f t="shared" si="2"/>
        <v>778927</v>
      </c>
      <c r="G52" s="61">
        <f>' КВФО 4'!F44</f>
        <v>595494</v>
      </c>
      <c r="H52" s="61">
        <f>' КВФО 5'!F44</f>
        <v>0</v>
      </c>
      <c r="I52" s="61"/>
      <c r="J52" s="61"/>
      <c r="K52" s="61">
        <f>'КВФО 2'!F51</f>
        <v>183433</v>
      </c>
      <c r="L52" s="61"/>
    </row>
    <row r="53" spans="1:12" s="54" customFormat="1" ht="60">
      <c r="A53" s="57" t="s">
        <v>164</v>
      </c>
      <c r="B53" s="57" t="s">
        <v>75</v>
      </c>
      <c r="C53" s="56"/>
      <c r="D53" s="41" t="s">
        <v>66</v>
      </c>
      <c r="E53" s="41" t="s">
        <v>139</v>
      </c>
      <c r="F53" s="61">
        <f t="shared" si="2"/>
        <v>0</v>
      </c>
      <c r="G53" s="61">
        <f>' КВФО 4'!F45</f>
        <v>0</v>
      </c>
      <c r="H53" s="61">
        <f>' КВФО 5'!F45</f>
        <v>0</v>
      </c>
      <c r="I53" s="61"/>
      <c r="J53" s="61"/>
      <c r="K53" s="61">
        <f>'КВФО 2'!F52</f>
        <v>0</v>
      </c>
      <c r="L53" s="61"/>
    </row>
    <row r="54" spans="1:12" s="54" customFormat="1" ht="60">
      <c r="A54" s="57" t="s">
        <v>164</v>
      </c>
      <c r="B54" s="57" t="s">
        <v>83</v>
      </c>
      <c r="C54" s="56"/>
      <c r="D54" s="41" t="s">
        <v>66</v>
      </c>
      <c r="E54" s="41" t="s">
        <v>171</v>
      </c>
      <c r="F54" s="61">
        <f t="shared" si="2"/>
        <v>1363138</v>
      </c>
      <c r="G54" s="61">
        <f>' КВФО 4'!F46</f>
        <v>1363138</v>
      </c>
      <c r="H54" s="61">
        <f>' КВФО 5'!F46</f>
        <v>0</v>
      </c>
      <c r="I54" s="61"/>
      <c r="J54" s="61"/>
      <c r="K54" s="61">
        <f>'КВФО 2'!F53</f>
        <v>0</v>
      </c>
      <c r="L54" s="61"/>
    </row>
    <row r="55" spans="1:12" s="54" customFormat="1" ht="60">
      <c r="A55" s="57" t="s">
        <v>164</v>
      </c>
      <c r="B55" s="57" t="s">
        <v>172</v>
      </c>
      <c r="C55" s="56"/>
      <c r="D55" s="41" t="s">
        <v>66</v>
      </c>
      <c r="E55" s="41" t="s">
        <v>173</v>
      </c>
      <c r="F55" s="61">
        <f t="shared" si="2"/>
        <v>0</v>
      </c>
      <c r="G55" s="61">
        <f>' КВФО 4'!F47</f>
        <v>0</v>
      </c>
      <c r="H55" s="61">
        <f>' КВФО 5'!F47</f>
        <v>0</v>
      </c>
      <c r="I55" s="61"/>
      <c r="J55" s="61"/>
      <c r="K55" s="61">
        <f>'КВФО 2'!F54</f>
        <v>0</v>
      </c>
      <c r="L55" s="61"/>
    </row>
    <row r="56" spans="1:12" s="54" customFormat="1" ht="60">
      <c r="A56" s="57" t="s">
        <v>164</v>
      </c>
      <c r="B56" s="57" t="s">
        <v>82</v>
      </c>
      <c r="C56" s="56"/>
      <c r="D56" s="41" t="s">
        <v>66</v>
      </c>
      <c r="E56" s="41" t="s">
        <v>76</v>
      </c>
      <c r="F56" s="61">
        <f t="shared" si="2"/>
        <v>5103308.65</v>
      </c>
      <c r="G56" s="61">
        <f>' КВФО 4'!F48</f>
        <v>643655</v>
      </c>
      <c r="H56" s="61">
        <f>' КВФО 5'!F48</f>
        <v>100180</v>
      </c>
      <c r="I56" s="61"/>
      <c r="J56" s="61"/>
      <c r="K56" s="61">
        <f>'КВФО 2'!F55</f>
        <v>4359473.65</v>
      </c>
      <c r="L56" s="61"/>
    </row>
    <row r="57" spans="1:12" s="54" customFormat="1" ht="60">
      <c r="A57" s="57" t="s">
        <v>164</v>
      </c>
      <c r="B57" s="57" t="s">
        <v>174</v>
      </c>
      <c r="C57" s="56"/>
      <c r="D57" s="41" t="s">
        <v>66</v>
      </c>
      <c r="E57" s="41" t="s">
        <v>175</v>
      </c>
      <c r="F57" s="61">
        <f t="shared" si="2"/>
        <v>0</v>
      </c>
      <c r="G57" s="61">
        <f>' КВФО 4'!F49</f>
        <v>0</v>
      </c>
      <c r="H57" s="61">
        <f>' КВФО 5'!F49</f>
        <v>0</v>
      </c>
      <c r="I57" s="61"/>
      <c r="J57" s="61"/>
      <c r="K57" s="61">
        <f>'КВФО 2'!F56</f>
        <v>0</v>
      </c>
      <c r="L57" s="61"/>
    </row>
    <row r="58" spans="1:12" s="54" customFormat="1" ht="12.75">
      <c r="A58" s="107"/>
      <c r="B58" s="108"/>
      <c r="C58" s="56"/>
      <c r="D58" s="41"/>
      <c r="E58" s="41"/>
      <c r="F58" s="61"/>
      <c r="G58" s="61"/>
      <c r="H58" s="61"/>
      <c r="I58" s="61"/>
      <c r="J58" s="61"/>
      <c r="K58" s="61"/>
      <c r="L58" s="61"/>
    </row>
    <row r="59" spans="1:12" s="54" customFormat="1" ht="12.75">
      <c r="A59" s="105" t="s">
        <v>176</v>
      </c>
      <c r="B59" s="105"/>
      <c r="C59" s="42" t="s">
        <v>177</v>
      </c>
      <c r="D59" s="42" t="s">
        <v>111</v>
      </c>
      <c r="E59" s="42"/>
      <c r="F59" s="62">
        <f t="shared" si="2"/>
        <v>0</v>
      </c>
      <c r="G59" s="62">
        <f>' КВФО 4'!F51</f>
        <v>0</v>
      </c>
      <c r="H59" s="62">
        <f>' КВФО 5'!F51</f>
        <v>0</v>
      </c>
      <c r="I59" s="62"/>
      <c r="J59" s="62"/>
      <c r="K59" s="62">
        <f>'КВФО 2'!F58</f>
        <v>0</v>
      </c>
      <c r="L59" s="62"/>
    </row>
    <row r="60" spans="1:12" ht="12.75">
      <c r="A60" s="106" t="s">
        <v>178</v>
      </c>
      <c r="B60" s="106"/>
      <c r="C60" s="41" t="s">
        <v>171</v>
      </c>
      <c r="D60" s="41" t="s">
        <v>111</v>
      </c>
      <c r="E60" s="41"/>
      <c r="F60" s="61">
        <f t="shared" si="2"/>
        <v>0</v>
      </c>
      <c r="G60" s="61">
        <f>' КВФО 4'!F52</f>
        <v>0</v>
      </c>
      <c r="H60" s="61">
        <f>' КВФО 5'!F52</f>
        <v>0</v>
      </c>
      <c r="I60" s="61"/>
      <c r="J60" s="61"/>
      <c r="K60" s="61">
        <f>'КВФО 2'!F59</f>
        <v>0</v>
      </c>
      <c r="L60" s="61"/>
    </row>
    <row r="61" spans="1:12" ht="12.75">
      <c r="A61" s="106" t="s">
        <v>179</v>
      </c>
      <c r="B61" s="106"/>
      <c r="C61" s="41" t="s">
        <v>173</v>
      </c>
      <c r="D61" s="41" t="s">
        <v>111</v>
      </c>
      <c r="E61" s="41"/>
      <c r="F61" s="61">
        <f t="shared" si="2"/>
        <v>0</v>
      </c>
      <c r="G61" s="61">
        <f>' КВФО 4'!F53</f>
        <v>0</v>
      </c>
      <c r="H61" s="61">
        <f>' КВФО 5'!F53</f>
        <v>0</v>
      </c>
      <c r="I61" s="61"/>
      <c r="J61" s="61"/>
      <c r="K61" s="61">
        <f>'КВФО 2'!F60</f>
        <v>0</v>
      </c>
      <c r="L61" s="61"/>
    </row>
    <row r="62" spans="1:12" s="54" customFormat="1" ht="12.75">
      <c r="A62" s="105" t="s">
        <v>180</v>
      </c>
      <c r="B62" s="105"/>
      <c r="C62" s="42" t="s">
        <v>183</v>
      </c>
      <c r="D62" s="42" t="s">
        <v>111</v>
      </c>
      <c r="E62" s="42"/>
      <c r="F62" s="62">
        <f t="shared" si="2"/>
        <v>0</v>
      </c>
      <c r="G62" s="62">
        <f>' КВФО 4'!F54</f>
        <v>0</v>
      </c>
      <c r="H62" s="62">
        <f>' КВФО 5'!F54</f>
        <v>0</v>
      </c>
      <c r="I62" s="62"/>
      <c r="J62" s="62"/>
      <c r="K62" s="62">
        <f>'КВФО 2'!F61</f>
        <v>0</v>
      </c>
      <c r="L62" s="62"/>
    </row>
    <row r="63" spans="1:12" ht="12.75">
      <c r="A63" s="106" t="s">
        <v>181</v>
      </c>
      <c r="B63" s="106"/>
      <c r="C63" s="41" t="s">
        <v>123</v>
      </c>
      <c r="D63" s="41" t="s">
        <v>111</v>
      </c>
      <c r="E63" s="41"/>
      <c r="F63" s="61">
        <f t="shared" si="2"/>
        <v>0</v>
      </c>
      <c r="G63" s="61">
        <f>' КВФО 4'!F55</f>
        <v>0</v>
      </c>
      <c r="H63" s="61">
        <f>' КВФО 5'!F55</f>
        <v>0</v>
      </c>
      <c r="I63" s="61"/>
      <c r="J63" s="61"/>
      <c r="K63" s="61">
        <f>'КВФО 2'!F62</f>
        <v>0</v>
      </c>
      <c r="L63" s="61"/>
    </row>
    <row r="64" spans="1:12" ht="12.75">
      <c r="A64" s="106" t="s">
        <v>182</v>
      </c>
      <c r="B64" s="106"/>
      <c r="C64" s="41" t="s">
        <v>184</v>
      </c>
      <c r="D64" s="41" t="s">
        <v>111</v>
      </c>
      <c r="E64" s="41"/>
      <c r="F64" s="61">
        <f>SUM(G64:L64)</f>
        <v>0</v>
      </c>
      <c r="G64" s="61">
        <f>' КВФО 4'!F56</f>
        <v>0</v>
      </c>
      <c r="H64" s="61">
        <f>' КВФО 5'!F56</f>
        <v>0</v>
      </c>
      <c r="I64" s="61"/>
      <c r="J64" s="61"/>
      <c r="K64" s="61">
        <f>'КВФО 2'!F63</f>
        <v>0</v>
      </c>
      <c r="L64" s="61"/>
    </row>
    <row r="65" spans="1:12" s="54" customFormat="1" ht="12.75">
      <c r="A65" s="105" t="s">
        <v>85</v>
      </c>
      <c r="B65" s="105"/>
      <c r="C65" s="42" t="s">
        <v>86</v>
      </c>
      <c r="D65" s="42" t="s">
        <v>111</v>
      </c>
      <c r="E65" s="42"/>
      <c r="F65" s="62">
        <f t="shared" si="2"/>
        <v>20591.65</v>
      </c>
      <c r="G65" s="62">
        <f>' КВФО 4'!F57</f>
        <v>0</v>
      </c>
      <c r="H65" s="62">
        <f>' КВФО 5'!F57</f>
        <v>0</v>
      </c>
      <c r="I65" s="62"/>
      <c r="J65" s="62"/>
      <c r="K65" s="62">
        <f>'КВФО 2'!F64</f>
        <v>20591.65</v>
      </c>
      <c r="L65" s="62"/>
    </row>
    <row r="66" spans="1:12" s="54" customFormat="1" ht="12.75">
      <c r="A66" s="105" t="s">
        <v>87</v>
      </c>
      <c r="B66" s="105"/>
      <c r="C66" s="42" t="s">
        <v>88</v>
      </c>
      <c r="D66" s="42" t="s">
        <v>111</v>
      </c>
      <c r="E66" s="42"/>
      <c r="F66" s="62">
        <f t="shared" si="2"/>
        <v>0</v>
      </c>
      <c r="G66" s="62">
        <f>' КВФО 4'!F58</f>
        <v>0</v>
      </c>
      <c r="H66" s="62">
        <f>' КВФО 5'!F58</f>
        <v>0</v>
      </c>
      <c r="I66" s="62"/>
      <c r="J66" s="62"/>
      <c r="K66" s="62">
        <f>'КВФО 2'!F65</f>
        <v>0</v>
      </c>
      <c r="L66" s="62"/>
    </row>
  </sheetData>
  <sheetProtection/>
  <mergeCells count="49">
    <mergeCell ref="C2:H2"/>
    <mergeCell ref="C3:H3"/>
    <mergeCell ref="C5:C8"/>
    <mergeCell ref="F5:L5"/>
    <mergeCell ref="F6:F8"/>
    <mergeCell ref="G7:G8"/>
    <mergeCell ref="H7:H8"/>
    <mergeCell ref="I7:I8"/>
    <mergeCell ref="G6:L6"/>
    <mergeCell ref="J7:J8"/>
    <mergeCell ref="K7:L7"/>
    <mergeCell ref="D5:E7"/>
    <mergeCell ref="D9:E9"/>
    <mergeCell ref="A10:B10"/>
    <mergeCell ref="A5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1:B21"/>
    <mergeCell ref="A23:B23"/>
    <mergeCell ref="A24:B24"/>
    <mergeCell ref="A25:B25"/>
    <mergeCell ref="A32:B32"/>
    <mergeCell ref="A31:B31"/>
    <mergeCell ref="A33:B33"/>
    <mergeCell ref="A38:B38"/>
    <mergeCell ref="A39:B39"/>
    <mergeCell ref="A43:B43"/>
    <mergeCell ref="A45:B45"/>
    <mergeCell ref="A44:B44"/>
    <mergeCell ref="A46:B46"/>
    <mergeCell ref="A59:B59"/>
    <mergeCell ref="A64:B64"/>
    <mergeCell ref="A65:B65"/>
    <mergeCell ref="A66:B66"/>
    <mergeCell ref="A58:B58"/>
    <mergeCell ref="A60:B60"/>
    <mergeCell ref="A61:B61"/>
    <mergeCell ref="A62:B62"/>
    <mergeCell ref="A63:B63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2"/>
  <sheetViews>
    <sheetView view="pageBreakPreview" zoomScaleSheetLayoutView="100" zoomScalePageLayoutView="0" workbookViewId="0" topLeftCell="A43">
      <selection activeCell="I46" sqref="I46"/>
    </sheetView>
  </sheetViews>
  <sheetFormatPr defaultColWidth="9.140625" defaultRowHeight="12.75"/>
  <cols>
    <col min="1" max="1" width="19.8515625" style="48" customWidth="1"/>
    <col min="2" max="2" width="11.140625" style="48" customWidth="1"/>
    <col min="3" max="3" width="8.7109375" style="48" customWidth="1"/>
    <col min="4" max="4" width="9.28125" style="48" customWidth="1"/>
    <col min="5" max="5" width="7.7109375" style="48" customWidth="1"/>
    <col min="6" max="6" width="13.00390625" style="48" customWidth="1"/>
    <col min="7" max="8" width="19.8515625" style="48" customWidth="1"/>
    <col min="9" max="9" width="19.140625" style="48" customWidth="1"/>
    <col min="10" max="10" width="14.00390625" style="48" customWidth="1"/>
    <col min="11" max="11" width="14.7109375" style="48" customWidth="1"/>
    <col min="12" max="12" width="16.00390625" style="48" customWidth="1"/>
    <col min="13" max="14" width="13.00390625" style="48" customWidth="1"/>
    <col min="15" max="16384" width="9.140625" style="48" customWidth="1"/>
  </cols>
  <sheetData>
    <row r="1" ht="12.75" customHeight="1"/>
    <row r="2" spans="1:14" ht="14.25" customHeight="1">
      <c r="A2" s="46"/>
      <c r="B2" s="46"/>
      <c r="C2" s="130" t="s">
        <v>206</v>
      </c>
      <c r="D2" s="130"/>
      <c r="E2" s="130"/>
      <c r="F2" s="130"/>
      <c r="G2" s="130"/>
      <c r="H2" s="130"/>
      <c r="I2" s="47"/>
      <c r="J2" s="47"/>
      <c r="K2" s="47"/>
      <c r="L2" s="47"/>
      <c r="M2" s="46"/>
      <c r="N2" s="46"/>
    </row>
    <row r="3" spans="1:14" ht="14.25" customHeight="1">
      <c r="A3" s="46"/>
      <c r="B3" s="46"/>
      <c r="C3" s="77" t="s">
        <v>243</v>
      </c>
      <c r="D3" s="130"/>
      <c r="E3" s="130"/>
      <c r="F3" s="130"/>
      <c r="G3" s="130"/>
      <c r="H3" s="130"/>
      <c r="I3" s="47"/>
      <c r="J3" s="47"/>
      <c r="K3" s="47"/>
      <c r="L3" s="47"/>
      <c r="M3" s="46"/>
      <c r="N3" s="46"/>
    </row>
    <row r="4" spans="1:14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2" ht="36" customHeight="1">
      <c r="A5" s="122" t="s">
        <v>33</v>
      </c>
      <c r="B5" s="123"/>
      <c r="C5" s="131" t="s">
        <v>50</v>
      </c>
      <c r="D5" s="122" t="s">
        <v>51</v>
      </c>
      <c r="E5" s="123"/>
      <c r="F5" s="139" t="s">
        <v>207</v>
      </c>
      <c r="G5" s="139"/>
      <c r="H5" s="139"/>
      <c r="I5" s="139"/>
      <c r="J5" s="139"/>
      <c r="K5" s="139"/>
      <c r="L5" s="139"/>
    </row>
    <row r="6" spans="1:12" ht="12.75" customHeight="1">
      <c r="A6" s="124"/>
      <c r="B6" s="125"/>
      <c r="C6" s="132"/>
      <c r="D6" s="124"/>
      <c r="E6" s="125"/>
      <c r="F6" s="138" t="s">
        <v>208</v>
      </c>
      <c r="G6" s="139" t="s">
        <v>54</v>
      </c>
      <c r="H6" s="139"/>
      <c r="I6" s="139"/>
      <c r="J6" s="139"/>
      <c r="K6" s="139"/>
      <c r="L6" s="139"/>
    </row>
    <row r="7" spans="1:12" ht="53.25" customHeight="1">
      <c r="A7" s="124"/>
      <c r="B7" s="125"/>
      <c r="C7" s="132"/>
      <c r="D7" s="124"/>
      <c r="E7" s="125"/>
      <c r="F7" s="138"/>
      <c r="G7" s="137" t="s">
        <v>249</v>
      </c>
      <c r="H7" s="137" t="s">
        <v>251</v>
      </c>
      <c r="I7" s="137" t="s">
        <v>250</v>
      </c>
      <c r="J7" s="135"/>
      <c r="K7" s="137"/>
      <c r="L7" s="137"/>
    </row>
    <row r="8" spans="1:12" ht="62.25" customHeight="1">
      <c r="A8" s="128"/>
      <c r="B8" s="129"/>
      <c r="C8" s="133"/>
      <c r="D8" s="51" t="s">
        <v>106</v>
      </c>
      <c r="E8" s="51" t="s">
        <v>107</v>
      </c>
      <c r="F8" s="138"/>
      <c r="G8" s="138"/>
      <c r="H8" s="138"/>
      <c r="I8" s="138"/>
      <c r="J8" s="136"/>
      <c r="K8" s="138"/>
      <c r="L8" s="138"/>
    </row>
    <row r="9" spans="1:12" ht="12.75" customHeight="1">
      <c r="A9" s="126">
        <v>1</v>
      </c>
      <c r="B9" s="127"/>
      <c r="C9" s="52">
        <v>2</v>
      </c>
      <c r="D9" s="49">
        <v>3</v>
      </c>
      <c r="E9" s="50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/>
      <c r="L9" s="52">
        <v>10</v>
      </c>
    </row>
    <row r="10" spans="1:12" s="54" customFormat="1" ht="12.75" customHeight="1">
      <c r="A10" s="118" t="s">
        <v>108</v>
      </c>
      <c r="B10" s="119"/>
      <c r="C10" s="53">
        <v>100</v>
      </c>
      <c r="D10" s="42" t="s">
        <v>111</v>
      </c>
      <c r="E10" s="53"/>
      <c r="F10" s="59">
        <f>SUM(G10:L10)</f>
        <v>35890154</v>
      </c>
      <c r="G10" s="59">
        <f aca="true" t="shared" si="0" ref="G10:L10">G12</f>
        <v>5300519</v>
      </c>
      <c r="H10" s="59">
        <f t="shared" si="0"/>
        <v>114195</v>
      </c>
      <c r="I10" s="59">
        <f t="shared" si="0"/>
        <v>30475440</v>
      </c>
      <c r="J10" s="59">
        <f t="shared" si="0"/>
        <v>0</v>
      </c>
      <c r="K10" s="59">
        <f t="shared" si="0"/>
        <v>0</v>
      </c>
      <c r="L10" s="59">
        <f t="shared" si="0"/>
        <v>0</v>
      </c>
    </row>
    <row r="11" spans="1:12" ht="12.75" customHeight="1">
      <c r="A11" s="112" t="s">
        <v>109</v>
      </c>
      <c r="B11" s="113"/>
      <c r="C11" s="52"/>
      <c r="D11" s="41"/>
      <c r="E11" s="52"/>
      <c r="F11" s="60"/>
      <c r="G11" s="60"/>
      <c r="H11" s="60"/>
      <c r="I11" s="60"/>
      <c r="J11" s="60"/>
      <c r="K11" s="60"/>
      <c r="L11" s="60"/>
    </row>
    <row r="12" spans="1:12" ht="15" customHeight="1">
      <c r="A12" s="112" t="s">
        <v>112</v>
      </c>
      <c r="B12" s="113"/>
      <c r="C12" s="41" t="s">
        <v>62</v>
      </c>
      <c r="D12" s="41" t="s">
        <v>111</v>
      </c>
      <c r="E12" s="41" t="s">
        <v>64</v>
      </c>
      <c r="F12" s="61">
        <f>SUM(G12:L12)</f>
        <v>35890154</v>
      </c>
      <c r="G12" s="61">
        <v>5300519</v>
      </c>
      <c r="H12" s="61">
        <v>114195</v>
      </c>
      <c r="I12" s="61">
        <v>30475440</v>
      </c>
      <c r="J12" s="61"/>
      <c r="K12" s="61"/>
      <c r="L12" s="61"/>
    </row>
    <row r="13" spans="1:12" ht="12.75">
      <c r="A13" s="110"/>
      <c r="B13" s="111"/>
      <c r="C13" s="41"/>
      <c r="D13" s="41"/>
      <c r="E13" s="41"/>
      <c r="F13" s="61"/>
      <c r="G13" s="61"/>
      <c r="H13" s="61"/>
      <c r="I13" s="70" t="s">
        <v>240</v>
      </c>
      <c r="J13" s="61"/>
      <c r="K13" s="61"/>
      <c r="L13" s="61"/>
    </row>
    <row r="14" spans="1:12" s="54" customFormat="1" ht="12.75">
      <c r="A14" s="118" t="s">
        <v>125</v>
      </c>
      <c r="B14" s="119"/>
      <c r="C14" s="42" t="s">
        <v>128</v>
      </c>
      <c r="D14" s="42"/>
      <c r="E14" s="42"/>
      <c r="F14" s="59">
        <f>SUM(G14:L14)</f>
        <v>35890154</v>
      </c>
      <c r="G14" s="62">
        <f aca="true" t="shared" si="1" ref="G14:L14">G16+G24+G30+G35+G37+G38</f>
        <v>5300519</v>
      </c>
      <c r="H14" s="62">
        <f t="shared" si="1"/>
        <v>114195</v>
      </c>
      <c r="I14" s="62">
        <f t="shared" si="1"/>
        <v>30475440</v>
      </c>
      <c r="J14" s="62">
        <f t="shared" si="1"/>
        <v>0</v>
      </c>
      <c r="K14" s="62">
        <f t="shared" si="1"/>
        <v>0</v>
      </c>
      <c r="L14" s="62">
        <f t="shared" si="1"/>
        <v>0</v>
      </c>
    </row>
    <row r="15" spans="1:12" s="54" customFormat="1" ht="12.75">
      <c r="A15" s="112" t="s">
        <v>126</v>
      </c>
      <c r="B15" s="113"/>
      <c r="C15" s="42"/>
      <c r="D15" s="42"/>
      <c r="E15" s="42"/>
      <c r="F15" s="62"/>
      <c r="G15" s="62"/>
      <c r="H15" s="62"/>
      <c r="I15" s="62"/>
      <c r="J15" s="62"/>
      <c r="K15" s="62"/>
      <c r="L15" s="62"/>
    </row>
    <row r="16" spans="1:12" s="54" customFormat="1" ht="12.75">
      <c r="A16" s="114" t="s">
        <v>127</v>
      </c>
      <c r="B16" s="115"/>
      <c r="C16" s="63" t="s">
        <v>129</v>
      </c>
      <c r="D16" s="64"/>
      <c r="E16" s="64"/>
      <c r="F16" s="65">
        <f>SUM(G16:L16)</f>
        <v>30713681</v>
      </c>
      <c r="G16" s="65">
        <f>G17</f>
        <v>2651184</v>
      </c>
      <c r="H16" s="65">
        <f>H17</f>
        <v>114195</v>
      </c>
      <c r="I16" s="65">
        <f>I17</f>
        <v>27948302</v>
      </c>
      <c r="J16" s="65">
        <f>J17</f>
        <v>0</v>
      </c>
      <c r="K16" s="65"/>
      <c r="L16" s="65">
        <f>L17</f>
        <v>0</v>
      </c>
    </row>
    <row r="17" spans="1:12" s="54" customFormat="1" ht="26.25" customHeight="1">
      <c r="A17" s="112" t="s">
        <v>130</v>
      </c>
      <c r="B17" s="113"/>
      <c r="C17" s="41" t="s">
        <v>131</v>
      </c>
      <c r="D17" s="42"/>
      <c r="E17" s="42"/>
      <c r="F17" s="61">
        <f aca="true" t="shared" si="2" ref="F17:F58">SUM(G17:L17)</f>
        <v>30713681</v>
      </c>
      <c r="G17" s="61">
        <f>SUM(G18:G22)</f>
        <v>2651184</v>
      </c>
      <c r="H17" s="61">
        <f>SUM(H18:H22)</f>
        <v>114195</v>
      </c>
      <c r="I17" s="61">
        <f>SUM(I18:I22)</f>
        <v>27948302</v>
      </c>
      <c r="J17" s="61">
        <f>SUM(J18:J22)</f>
        <v>0</v>
      </c>
      <c r="K17" s="61"/>
      <c r="L17" s="61">
        <f>SUM(L18:L22)</f>
        <v>0</v>
      </c>
    </row>
    <row r="18" spans="1:12" s="54" customFormat="1" ht="24">
      <c r="A18" s="57" t="s">
        <v>141</v>
      </c>
      <c r="B18" s="57" t="s">
        <v>67</v>
      </c>
      <c r="C18" s="41"/>
      <c r="D18" s="41" t="s">
        <v>68</v>
      </c>
      <c r="E18" s="41" t="s">
        <v>131</v>
      </c>
      <c r="F18" s="61">
        <f t="shared" si="2"/>
        <v>23566114.26</v>
      </c>
      <c r="G18" s="61">
        <v>2035779</v>
      </c>
      <c r="H18" s="61">
        <v>87707</v>
      </c>
      <c r="I18" s="61">
        <f>21132290.32-73686.63+384024.57</f>
        <v>21442628.26</v>
      </c>
      <c r="J18" s="61"/>
      <c r="K18" s="61"/>
      <c r="L18" s="61"/>
    </row>
    <row r="19" spans="1:12" s="54" customFormat="1" ht="48">
      <c r="A19" s="57" t="s">
        <v>142</v>
      </c>
      <c r="B19" s="57" t="s">
        <v>72</v>
      </c>
      <c r="C19" s="41"/>
      <c r="D19" s="41" t="s">
        <v>73</v>
      </c>
      <c r="E19" s="41" t="s">
        <v>133</v>
      </c>
      <c r="F19" s="61">
        <f t="shared" si="2"/>
        <v>30600</v>
      </c>
      <c r="G19" s="61">
        <v>600</v>
      </c>
      <c r="H19" s="61"/>
      <c r="I19" s="61">
        <v>30000</v>
      </c>
      <c r="J19" s="61"/>
      <c r="K19" s="61"/>
      <c r="L19" s="61"/>
    </row>
    <row r="20" spans="1:12" s="54" customFormat="1" ht="48">
      <c r="A20" s="57" t="s">
        <v>142</v>
      </c>
      <c r="B20" s="57" t="s">
        <v>132</v>
      </c>
      <c r="C20" s="41"/>
      <c r="D20" s="41" t="s">
        <v>73</v>
      </c>
      <c r="E20" s="41" t="s">
        <v>134</v>
      </c>
      <c r="F20" s="61">
        <f t="shared" si="2"/>
        <v>0</v>
      </c>
      <c r="G20" s="61"/>
      <c r="H20" s="61"/>
      <c r="I20" s="61"/>
      <c r="J20" s="61"/>
      <c r="K20" s="61"/>
      <c r="L20" s="61"/>
    </row>
    <row r="21" spans="1:12" s="54" customFormat="1" ht="96">
      <c r="A21" s="57" t="s">
        <v>154</v>
      </c>
      <c r="B21" s="57" t="s">
        <v>145</v>
      </c>
      <c r="C21" s="41"/>
      <c r="D21" s="41" t="s">
        <v>153</v>
      </c>
      <c r="E21" s="41" t="s">
        <v>139</v>
      </c>
      <c r="F21" s="61">
        <f t="shared" si="2"/>
        <v>0</v>
      </c>
      <c r="G21" s="61"/>
      <c r="H21" s="61"/>
      <c r="I21" s="61"/>
      <c r="J21" s="61"/>
      <c r="K21" s="61"/>
      <c r="L21" s="61"/>
    </row>
    <row r="22" spans="1:12" s="54" customFormat="1" ht="96">
      <c r="A22" s="57" t="s">
        <v>143</v>
      </c>
      <c r="B22" s="57" t="s">
        <v>70</v>
      </c>
      <c r="C22" s="41"/>
      <c r="D22" s="41" t="s">
        <v>71</v>
      </c>
      <c r="E22" s="41" t="s">
        <v>135</v>
      </c>
      <c r="F22" s="61">
        <f t="shared" si="2"/>
        <v>7116966.739999999</v>
      </c>
      <c r="G22" s="61">
        <v>614805</v>
      </c>
      <c r="H22" s="61">
        <v>26488</v>
      </c>
      <c r="I22" s="61">
        <f>6381951.68-22253.37+115975.43</f>
        <v>6475673.739999999</v>
      </c>
      <c r="J22" s="61"/>
      <c r="K22" s="61"/>
      <c r="L22" s="61"/>
    </row>
    <row r="23" spans="1:12" s="54" customFormat="1" ht="12.75">
      <c r="A23" s="116"/>
      <c r="B23" s="117"/>
      <c r="C23" s="41"/>
      <c r="D23" s="41"/>
      <c r="E23" s="41"/>
      <c r="F23" s="61"/>
      <c r="G23" s="62"/>
      <c r="H23" s="62"/>
      <c r="I23" s="62"/>
      <c r="J23" s="62"/>
      <c r="K23" s="62"/>
      <c r="L23" s="62"/>
    </row>
    <row r="24" spans="1:12" ht="27" customHeight="1">
      <c r="A24" s="109" t="s">
        <v>150</v>
      </c>
      <c r="B24" s="109"/>
      <c r="C24" s="63" t="s">
        <v>137</v>
      </c>
      <c r="D24" s="63"/>
      <c r="E24" s="63"/>
      <c r="F24" s="65">
        <f t="shared" si="2"/>
        <v>0</v>
      </c>
      <c r="G24" s="65">
        <f>SUM(G26:G29)</f>
        <v>0</v>
      </c>
      <c r="H24" s="65">
        <f>SUM(H26:H29)</f>
        <v>0</v>
      </c>
      <c r="I24" s="65">
        <f>SUM(I26:I29)</f>
        <v>0</v>
      </c>
      <c r="J24" s="65">
        <f>SUM(J26:J29)</f>
        <v>0</v>
      </c>
      <c r="K24" s="65"/>
      <c r="L24" s="65">
        <f>SUM(L26:L29)</f>
        <v>0</v>
      </c>
    </row>
    <row r="25" spans="1:12" ht="12.75">
      <c r="A25" s="106" t="s">
        <v>136</v>
      </c>
      <c r="B25" s="106"/>
      <c r="C25" s="41"/>
      <c r="D25" s="41"/>
      <c r="E25" s="41"/>
      <c r="F25" s="61"/>
      <c r="G25" s="61"/>
      <c r="H25" s="61"/>
      <c r="I25" s="61"/>
      <c r="J25" s="61"/>
      <c r="K25" s="61"/>
      <c r="L25" s="61"/>
    </row>
    <row r="26" spans="1:12" s="54" customFormat="1" ht="48">
      <c r="A26" s="71" t="s">
        <v>241</v>
      </c>
      <c r="B26" s="57" t="s">
        <v>132</v>
      </c>
      <c r="C26" s="41"/>
      <c r="D26" s="41" t="s">
        <v>138</v>
      </c>
      <c r="E26" s="41" t="s">
        <v>134</v>
      </c>
      <c r="F26" s="61">
        <f t="shared" si="2"/>
        <v>0</v>
      </c>
      <c r="G26" s="61"/>
      <c r="H26" s="61"/>
      <c r="I26" s="61"/>
      <c r="J26" s="61"/>
      <c r="K26" s="61"/>
      <c r="L26" s="61"/>
    </row>
    <row r="27" spans="1:12" s="54" customFormat="1" ht="24">
      <c r="A27" s="57" t="s">
        <v>146</v>
      </c>
      <c r="B27" s="57" t="s">
        <v>145</v>
      </c>
      <c r="C27" s="41"/>
      <c r="D27" s="41" t="s">
        <v>76</v>
      </c>
      <c r="E27" s="41" t="s">
        <v>139</v>
      </c>
      <c r="F27" s="61">
        <f t="shared" si="2"/>
        <v>0</v>
      </c>
      <c r="G27" s="61"/>
      <c r="H27" s="61"/>
      <c r="I27" s="61"/>
      <c r="J27" s="61"/>
      <c r="K27" s="61"/>
      <c r="L27" s="61"/>
    </row>
    <row r="28" spans="1:12" s="54" customFormat="1" ht="24">
      <c r="A28" s="57" t="s">
        <v>147</v>
      </c>
      <c r="B28" s="57" t="s">
        <v>145</v>
      </c>
      <c r="C28" s="41"/>
      <c r="D28" s="41" t="s">
        <v>140</v>
      </c>
      <c r="E28" s="41" t="s">
        <v>139</v>
      </c>
      <c r="F28" s="61">
        <f t="shared" si="2"/>
        <v>0</v>
      </c>
      <c r="G28" s="61"/>
      <c r="H28" s="61"/>
      <c r="I28" s="61"/>
      <c r="J28" s="61"/>
      <c r="K28" s="61"/>
      <c r="L28" s="61"/>
    </row>
    <row r="29" spans="1:12" s="54" customFormat="1" ht="24">
      <c r="A29" s="57" t="s">
        <v>149</v>
      </c>
      <c r="B29" s="57" t="s">
        <v>145</v>
      </c>
      <c r="C29" s="41"/>
      <c r="D29" s="41" t="s">
        <v>148</v>
      </c>
      <c r="E29" s="41" t="s">
        <v>139</v>
      </c>
      <c r="F29" s="61">
        <f t="shared" si="2"/>
        <v>0</v>
      </c>
      <c r="G29" s="61"/>
      <c r="H29" s="61"/>
      <c r="I29" s="61"/>
      <c r="J29" s="61"/>
      <c r="K29" s="61"/>
      <c r="L29" s="61"/>
    </row>
    <row r="30" spans="1:12" ht="27" customHeight="1">
      <c r="A30" s="109" t="s">
        <v>151</v>
      </c>
      <c r="B30" s="109"/>
      <c r="C30" s="63" t="s">
        <v>152</v>
      </c>
      <c r="D30" s="63"/>
      <c r="E30" s="63"/>
      <c r="F30" s="65">
        <f t="shared" si="2"/>
        <v>34800</v>
      </c>
      <c r="G30" s="65">
        <f>SUM(G32:G34)</f>
        <v>34800</v>
      </c>
      <c r="H30" s="65">
        <f>SUM(H32:H34)</f>
        <v>0</v>
      </c>
      <c r="I30" s="65">
        <f>SUM(I32:I34)</f>
        <v>0</v>
      </c>
      <c r="J30" s="65">
        <f>SUM(J32:J34)</f>
        <v>0</v>
      </c>
      <c r="K30" s="65"/>
      <c r="L30" s="65">
        <f>SUM(L32:L34)</f>
        <v>0</v>
      </c>
    </row>
    <row r="31" spans="1:12" ht="12.75">
      <c r="A31" s="106" t="s">
        <v>136</v>
      </c>
      <c r="B31" s="106"/>
      <c r="C31" s="41"/>
      <c r="D31" s="41"/>
      <c r="E31" s="41"/>
      <c r="F31" s="61"/>
      <c r="G31" s="61"/>
      <c r="H31" s="61"/>
      <c r="I31" s="61"/>
      <c r="J31" s="61"/>
      <c r="K31" s="61"/>
      <c r="L31" s="61"/>
    </row>
    <row r="32" spans="1:12" s="54" customFormat="1" ht="36">
      <c r="A32" s="57" t="s">
        <v>155</v>
      </c>
      <c r="B32" s="57" t="s">
        <v>75</v>
      </c>
      <c r="C32" s="41"/>
      <c r="D32" s="41" t="s">
        <v>77</v>
      </c>
      <c r="E32" s="41" t="s">
        <v>139</v>
      </c>
      <c r="F32" s="61">
        <f t="shared" si="2"/>
        <v>10400</v>
      </c>
      <c r="G32" s="61">
        <v>10400</v>
      </c>
      <c r="H32" s="61"/>
      <c r="I32" s="61"/>
      <c r="J32" s="61"/>
      <c r="K32" s="61"/>
      <c r="L32" s="61"/>
    </row>
    <row r="33" spans="1:12" s="54" customFormat="1" ht="24">
      <c r="A33" s="57" t="s">
        <v>156</v>
      </c>
      <c r="B33" s="57" t="s">
        <v>75</v>
      </c>
      <c r="C33" s="41"/>
      <c r="D33" s="41" t="s">
        <v>78</v>
      </c>
      <c r="E33" s="41" t="s">
        <v>139</v>
      </c>
      <c r="F33" s="61">
        <f t="shared" si="2"/>
        <v>0</v>
      </c>
      <c r="G33" s="61"/>
      <c r="H33" s="61"/>
      <c r="I33" s="61"/>
      <c r="J33" s="61"/>
      <c r="K33" s="61"/>
      <c r="L33" s="61"/>
    </row>
    <row r="34" spans="1:12" s="54" customFormat="1" ht="24">
      <c r="A34" s="57" t="s">
        <v>157</v>
      </c>
      <c r="B34" s="57" t="s">
        <v>75</v>
      </c>
      <c r="C34" s="41"/>
      <c r="D34" s="41" t="s">
        <v>79</v>
      </c>
      <c r="E34" s="41" t="s">
        <v>139</v>
      </c>
      <c r="F34" s="61">
        <f t="shared" si="2"/>
        <v>24400</v>
      </c>
      <c r="G34" s="61">
        <v>24400</v>
      </c>
      <c r="H34" s="61"/>
      <c r="I34" s="61"/>
      <c r="J34" s="61"/>
      <c r="K34" s="61"/>
      <c r="L34" s="61"/>
    </row>
    <row r="35" spans="1:12" ht="27" customHeight="1">
      <c r="A35" s="109" t="s">
        <v>158</v>
      </c>
      <c r="B35" s="109"/>
      <c r="C35" s="63" t="s">
        <v>159</v>
      </c>
      <c r="D35" s="63"/>
      <c r="E35" s="63"/>
      <c r="F35" s="65">
        <f t="shared" si="2"/>
        <v>0</v>
      </c>
      <c r="G35" s="65"/>
      <c r="H35" s="65"/>
      <c r="I35" s="65"/>
      <c r="J35" s="65"/>
      <c r="K35" s="65"/>
      <c r="L35" s="65"/>
    </row>
    <row r="36" spans="1:12" ht="12.75">
      <c r="A36" s="110"/>
      <c r="B36" s="111"/>
      <c r="C36" s="41"/>
      <c r="D36" s="41"/>
      <c r="E36" s="41"/>
      <c r="F36" s="61">
        <f t="shared" si="2"/>
        <v>0</v>
      </c>
      <c r="G36" s="61"/>
      <c r="H36" s="61"/>
      <c r="I36" s="61"/>
      <c r="J36" s="61"/>
      <c r="K36" s="61"/>
      <c r="L36" s="61"/>
    </row>
    <row r="37" spans="1:12" ht="27" customHeight="1">
      <c r="A37" s="109" t="s">
        <v>160</v>
      </c>
      <c r="B37" s="109"/>
      <c r="C37" s="63" t="s">
        <v>161</v>
      </c>
      <c r="D37" s="63"/>
      <c r="E37" s="63"/>
      <c r="F37" s="65">
        <f t="shared" si="2"/>
        <v>0</v>
      </c>
      <c r="G37" s="65"/>
      <c r="H37" s="65"/>
      <c r="I37" s="65"/>
      <c r="J37" s="65"/>
      <c r="K37" s="65"/>
      <c r="L37" s="65"/>
    </row>
    <row r="38" spans="1:12" ht="20.25" customHeight="1">
      <c r="A38" s="109" t="s">
        <v>162</v>
      </c>
      <c r="B38" s="109"/>
      <c r="C38" s="63" t="s">
        <v>163</v>
      </c>
      <c r="D38" s="63"/>
      <c r="E38" s="63"/>
      <c r="F38" s="65">
        <f>SUM(G38:L38)</f>
        <v>5141673</v>
      </c>
      <c r="G38" s="65">
        <f aca="true" t="shared" si="3" ref="G38:L38">SUM(G39:G49)</f>
        <v>2614535</v>
      </c>
      <c r="H38" s="65">
        <f t="shared" si="3"/>
        <v>0</v>
      </c>
      <c r="I38" s="65">
        <f t="shared" si="3"/>
        <v>2527138</v>
      </c>
      <c r="J38" s="65">
        <f t="shared" si="3"/>
        <v>0</v>
      </c>
      <c r="K38" s="65">
        <f t="shared" si="3"/>
        <v>0</v>
      </c>
      <c r="L38" s="65">
        <f t="shared" si="3"/>
        <v>0</v>
      </c>
    </row>
    <row r="39" spans="1:12" s="54" customFormat="1" ht="60">
      <c r="A39" s="57" t="s">
        <v>164</v>
      </c>
      <c r="B39" s="57" t="s">
        <v>84</v>
      </c>
      <c r="C39" s="56"/>
      <c r="D39" s="41" t="s">
        <v>66</v>
      </c>
      <c r="E39" s="41" t="s">
        <v>165</v>
      </c>
      <c r="F39" s="61">
        <f>SUM(G39:L39)</f>
        <v>31000</v>
      </c>
      <c r="G39" s="61"/>
      <c r="H39" s="61"/>
      <c r="I39" s="61">
        <v>31000</v>
      </c>
      <c r="J39" s="61"/>
      <c r="K39" s="61"/>
      <c r="L39" s="61"/>
    </row>
    <row r="40" spans="1:12" s="54" customFormat="1" ht="60">
      <c r="A40" s="57" t="s">
        <v>164</v>
      </c>
      <c r="B40" s="57" t="s">
        <v>81</v>
      </c>
      <c r="C40" s="56"/>
      <c r="D40" s="41" t="s">
        <v>66</v>
      </c>
      <c r="E40" s="41" t="s">
        <v>166</v>
      </c>
      <c r="F40" s="61">
        <f t="shared" si="2"/>
        <v>0</v>
      </c>
      <c r="G40" s="61"/>
      <c r="H40" s="61"/>
      <c r="I40" s="61"/>
      <c r="J40" s="61"/>
      <c r="K40" s="61"/>
      <c r="L40" s="61"/>
    </row>
    <row r="41" spans="1:12" s="54" customFormat="1" ht="60">
      <c r="A41" s="57" t="s">
        <v>164</v>
      </c>
      <c r="B41" s="57" t="s">
        <v>69</v>
      </c>
      <c r="C41" s="56"/>
      <c r="D41" s="41" t="s">
        <v>66</v>
      </c>
      <c r="E41" s="41" t="s">
        <v>167</v>
      </c>
      <c r="F41" s="61">
        <f t="shared" si="2"/>
        <v>2320000</v>
      </c>
      <c r="G41" s="61">
        <v>2320000</v>
      </c>
      <c r="H41" s="61"/>
      <c r="I41" s="61"/>
      <c r="J41" s="61"/>
      <c r="K41" s="61"/>
      <c r="L41" s="61"/>
    </row>
    <row r="42" spans="1:12" s="54" customFormat="1" ht="60">
      <c r="A42" s="57" t="s">
        <v>164</v>
      </c>
      <c r="B42" s="57" t="s">
        <v>65</v>
      </c>
      <c r="C42" s="56"/>
      <c r="D42" s="41" t="s">
        <v>66</v>
      </c>
      <c r="E42" s="41" t="s">
        <v>168</v>
      </c>
      <c r="F42" s="61">
        <f t="shared" si="2"/>
        <v>0</v>
      </c>
      <c r="G42" s="61"/>
      <c r="H42" s="61"/>
      <c r="I42" s="61"/>
      <c r="J42" s="61"/>
      <c r="K42" s="61"/>
      <c r="L42" s="61"/>
    </row>
    <row r="43" spans="1:12" s="54" customFormat="1" ht="60">
      <c r="A43" s="57" t="s">
        <v>164</v>
      </c>
      <c r="B43" s="57" t="s">
        <v>80</v>
      </c>
      <c r="C43" s="56"/>
      <c r="D43" s="41" t="s">
        <v>66</v>
      </c>
      <c r="E43" s="41" t="s">
        <v>169</v>
      </c>
      <c r="F43" s="61">
        <f t="shared" si="2"/>
        <v>188386</v>
      </c>
      <c r="G43" s="61">
        <v>140386</v>
      </c>
      <c r="H43" s="61"/>
      <c r="I43" s="61">
        <v>48000</v>
      </c>
      <c r="J43" s="61"/>
      <c r="K43" s="61"/>
      <c r="L43" s="61"/>
    </row>
    <row r="44" spans="1:12" s="54" customFormat="1" ht="60">
      <c r="A44" s="57" t="s">
        <v>164</v>
      </c>
      <c r="B44" s="57" t="s">
        <v>74</v>
      </c>
      <c r="C44" s="56"/>
      <c r="D44" s="41" t="s">
        <v>66</v>
      </c>
      <c r="E44" s="41" t="s">
        <v>170</v>
      </c>
      <c r="F44" s="61">
        <f t="shared" si="2"/>
        <v>595494</v>
      </c>
      <c r="G44" s="61">
        <f>26094-600</f>
        <v>25494</v>
      </c>
      <c r="H44" s="61"/>
      <c r="I44" s="61">
        <v>570000</v>
      </c>
      <c r="J44" s="61"/>
      <c r="K44" s="61"/>
      <c r="L44" s="61"/>
    </row>
    <row r="45" spans="1:12" s="54" customFormat="1" ht="60">
      <c r="A45" s="57" t="s">
        <v>164</v>
      </c>
      <c r="B45" s="57" t="s">
        <v>75</v>
      </c>
      <c r="C45" s="56"/>
      <c r="D45" s="41" t="s">
        <v>66</v>
      </c>
      <c r="E45" s="41" t="s">
        <v>139</v>
      </c>
      <c r="F45" s="61">
        <f t="shared" si="2"/>
        <v>0</v>
      </c>
      <c r="G45" s="61"/>
      <c r="H45" s="61"/>
      <c r="I45" s="61"/>
      <c r="J45" s="61"/>
      <c r="K45" s="61"/>
      <c r="L45" s="61"/>
    </row>
    <row r="46" spans="1:12" s="54" customFormat="1" ht="60">
      <c r="A46" s="57" t="s">
        <v>164</v>
      </c>
      <c r="B46" s="57" t="s">
        <v>83</v>
      </c>
      <c r="C46" s="56"/>
      <c r="D46" s="41" t="s">
        <v>66</v>
      </c>
      <c r="E46" s="41" t="s">
        <v>171</v>
      </c>
      <c r="F46" s="61">
        <f t="shared" si="2"/>
        <v>1363138</v>
      </c>
      <c r="G46" s="61">
        <v>10000</v>
      </c>
      <c r="H46" s="61"/>
      <c r="I46" s="61">
        <f>1742446.76-50000+150000-50508.22+61199.46-500000</f>
        <v>1353138</v>
      </c>
      <c r="J46" s="61"/>
      <c r="K46" s="61"/>
      <c r="L46" s="61"/>
    </row>
    <row r="47" spans="1:12" s="54" customFormat="1" ht="60">
      <c r="A47" s="57" t="s">
        <v>164</v>
      </c>
      <c r="B47" s="57" t="s">
        <v>172</v>
      </c>
      <c r="C47" s="56"/>
      <c r="D47" s="41" t="s">
        <v>66</v>
      </c>
      <c r="E47" s="41" t="s">
        <v>173</v>
      </c>
      <c r="F47" s="61">
        <f t="shared" si="2"/>
        <v>0</v>
      </c>
      <c r="G47" s="61"/>
      <c r="H47" s="61"/>
      <c r="I47" s="61"/>
      <c r="J47" s="61"/>
      <c r="K47" s="61"/>
      <c r="L47" s="61"/>
    </row>
    <row r="48" spans="1:12" s="54" customFormat="1" ht="60">
      <c r="A48" s="57" t="s">
        <v>164</v>
      </c>
      <c r="B48" s="57" t="s">
        <v>82</v>
      </c>
      <c r="C48" s="56"/>
      <c r="D48" s="41" t="s">
        <v>66</v>
      </c>
      <c r="E48" s="41" t="s">
        <v>76</v>
      </c>
      <c r="F48" s="61">
        <f t="shared" si="2"/>
        <v>643655</v>
      </c>
      <c r="G48" s="61">
        <f>118055+600</f>
        <v>118655</v>
      </c>
      <c r="H48" s="61"/>
      <c r="I48" s="61">
        <v>525000</v>
      </c>
      <c r="J48" s="61"/>
      <c r="K48" s="61"/>
      <c r="L48" s="61"/>
    </row>
    <row r="49" spans="1:12" s="54" customFormat="1" ht="60">
      <c r="A49" s="57" t="s">
        <v>164</v>
      </c>
      <c r="B49" s="57" t="s">
        <v>174</v>
      </c>
      <c r="C49" s="56"/>
      <c r="D49" s="41" t="s">
        <v>66</v>
      </c>
      <c r="E49" s="41" t="s">
        <v>175</v>
      </c>
      <c r="F49" s="61">
        <f t="shared" si="2"/>
        <v>0</v>
      </c>
      <c r="G49" s="61"/>
      <c r="H49" s="61"/>
      <c r="I49" s="61"/>
      <c r="J49" s="61"/>
      <c r="K49" s="61"/>
      <c r="L49" s="61"/>
    </row>
    <row r="50" spans="1:12" s="54" customFormat="1" ht="12.75">
      <c r="A50" s="107"/>
      <c r="B50" s="108"/>
      <c r="C50" s="56"/>
      <c r="D50" s="41"/>
      <c r="E50" s="41"/>
      <c r="F50" s="61"/>
      <c r="G50" s="61"/>
      <c r="H50" s="61"/>
      <c r="I50" s="61"/>
      <c r="J50" s="61"/>
      <c r="K50" s="61"/>
      <c r="L50" s="61"/>
    </row>
    <row r="51" spans="1:12" s="54" customFormat="1" ht="12.75">
      <c r="A51" s="105" t="s">
        <v>176</v>
      </c>
      <c r="B51" s="105"/>
      <c r="C51" s="42" t="s">
        <v>177</v>
      </c>
      <c r="D51" s="42" t="s">
        <v>111</v>
      </c>
      <c r="E51" s="42"/>
      <c r="F51" s="61">
        <f t="shared" si="2"/>
        <v>0</v>
      </c>
      <c r="G51" s="61"/>
      <c r="H51" s="61"/>
      <c r="I51" s="61"/>
      <c r="J51" s="61"/>
      <c r="K51" s="61"/>
      <c r="L51" s="61"/>
    </row>
    <row r="52" spans="1:12" ht="12.75">
      <c r="A52" s="106" t="s">
        <v>178</v>
      </c>
      <c r="B52" s="106"/>
      <c r="C52" s="41" t="s">
        <v>171</v>
      </c>
      <c r="D52" s="41" t="s">
        <v>111</v>
      </c>
      <c r="E52" s="41"/>
      <c r="F52" s="61">
        <f t="shared" si="2"/>
        <v>0</v>
      </c>
      <c r="G52" s="61"/>
      <c r="H52" s="61"/>
      <c r="I52" s="61"/>
      <c r="J52" s="61"/>
      <c r="K52" s="61"/>
      <c r="L52" s="61"/>
    </row>
    <row r="53" spans="1:12" ht="12.75">
      <c r="A53" s="106" t="s">
        <v>179</v>
      </c>
      <c r="B53" s="106"/>
      <c r="C53" s="41" t="s">
        <v>173</v>
      </c>
      <c r="D53" s="41" t="s">
        <v>111</v>
      </c>
      <c r="E53" s="41"/>
      <c r="F53" s="61">
        <f t="shared" si="2"/>
        <v>0</v>
      </c>
      <c r="G53" s="61"/>
      <c r="H53" s="61"/>
      <c r="I53" s="61"/>
      <c r="J53" s="61"/>
      <c r="K53" s="61"/>
      <c r="L53" s="61"/>
    </row>
    <row r="54" spans="1:12" s="54" customFormat="1" ht="12.75">
      <c r="A54" s="105" t="s">
        <v>180</v>
      </c>
      <c r="B54" s="105"/>
      <c r="C54" s="42" t="s">
        <v>183</v>
      </c>
      <c r="D54" s="42" t="s">
        <v>111</v>
      </c>
      <c r="E54" s="42"/>
      <c r="F54" s="61">
        <f t="shared" si="2"/>
        <v>0</v>
      </c>
      <c r="G54" s="61"/>
      <c r="H54" s="61"/>
      <c r="I54" s="61"/>
      <c r="J54" s="61"/>
      <c r="K54" s="61"/>
      <c r="L54" s="61"/>
    </row>
    <row r="55" spans="1:12" ht="12.75">
      <c r="A55" s="106" t="s">
        <v>181</v>
      </c>
      <c r="B55" s="106"/>
      <c r="C55" s="41" t="s">
        <v>123</v>
      </c>
      <c r="D55" s="41" t="s">
        <v>111</v>
      </c>
      <c r="E55" s="41"/>
      <c r="F55" s="61">
        <f t="shared" si="2"/>
        <v>0</v>
      </c>
      <c r="G55" s="61"/>
      <c r="H55" s="61"/>
      <c r="I55" s="61"/>
      <c r="J55" s="61"/>
      <c r="K55" s="61"/>
      <c r="L55" s="61"/>
    </row>
    <row r="56" spans="1:12" ht="12.75">
      <c r="A56" s="106" t="s">
        <v>182</v>
      </c>
      <c r="B56" s="106"/>
      <c r="C56" s="41" t="s">
        <v>184</v>
      </c>
      <c r="D56" s="41" t="s">
        <v>111</v>
      </c>
      <c r="E56" s="41"/>
      <c r="F56" s="61">
        <f t="shared" si="2"/>
        <v>0</v>
      </c>
      <c r="G56" s="61"/>
      <c r="H56" s="61"/>
      <c r="I56" s="61"/>
      <c r="J56" s="61"/>
      <c r="K56" s="61"/>
      <c r="L56" s="61"/>
    </row>
    <row r="57" spans="1:12" s="54" customFormat="1" ht="12.75">
      <c r="A57" s="105" t="s">
        <v>85</v>
      </c>
      <c r="B57" s="105"/>
      <c r="C57" s="42" t="s">
        <v>86</v>
      </c>
      <c r="D57" s="42" t="s">
        <v>111</v>
      </c>
      <c r="E57" s="42"/>
      <c r="F57" s="61">
        <f t="shared" si="2"/>
        <v>0</v>
      </c>
      <c r="G57" s="61"/>
      <c r="H57" s="61"/>
      <c r="I57" s="61"/>
      <c r="J57" s="61"/>
      <c r="K57" s="61"/>
      <c r="L57" s="61"/>
    </row>
    <row r="58" spans="1:12" s="54" customFormat="1" ht="12.75">
      <c r="A58" s="105" t="s">
        <v>87</v>
      </c>
      <c r="B58" s="105"/>
      <c r="C58" s="42" t="s">
        <v>88</v>
      </c>
      <c r="D58" s="42" t="s">
        <v>111</v>
      </c>
      <c r="E58" s="42"/>
      <c r="F58" s="61">
        <f t="shared" si="2"/>
        <v>0</v>
      </c>
      <c r="G58" s="61"/>
      <c r="H58" s="61"/>
      <c r="I58" s="61"/>
      <c r="J58" s="61"/>
      <c r="K58" s="61"/>
      <c r="L58" s="61"/>
    </row>
    <row r="60" ht="12.75" hidden="1"/>
    <row r="61" ht="12.75" hidden="1"/>
    <row r="62" ht="12.75">
      <c r="A62" s="48" t="s">
        <v>209</v>
      </c>
    </row>
  </sheetData>
  <sheetProtection/>
  <mergeCells count="41">
    <mergeCell ref="K7:K8"/>
    <mergeCell ref="I7:I8"/>
    <mergeCell ref="L7:L8"/>
    <mergeCell ref="C2:H2"/>
    <mergeCell ref="C3:H3"/>
    <mergeCell ref="C5:C8"/>
    <mergeCell ref="D5:E7"/>
    <mergeCell ref="F5:L5"/>
    <mergeCell ref="F6:F8"/>
    <mergeCell ref="G6:L6"/>
    <mergeCell ref="G7:G8"/>
    <mergeCell ref="A9:B9"/>
    <mergeCell ref="A10:B10"/>
    <mergeCell ref="A11:B11"/>
    <mergeCell ref="H7:H8"/>
    <mergeCell ref="A5:B8"/>
    <mergeCell ref="A13:B13"/>
    <mergeCell ref="A14:B14"/>
    <mergeCell ref="A15:B15"/>
    <mergeCell ref="A12:B12"/>
    <mergeCell ref="A16:B16"/>
    <mergeCell ref="A17:B17"/>
    <mergeCell ref="A23:B23"/>
    <mergeCell ref="A52:B52"/>
    <mergeCell ref="A53:B53"/>
    <mergeCell ref="A24:B24"/>
    <mergeCell ref="A25:B25"/>
    <mergeCell ref="A30:B30"/>
    <mergeCell ref="A31:B31"/>
    <mergeCell ref="A35:B35"/>
    <mergeCell ref="A36:B36"/>
    <mergeCell ref="J7:J8"/>
    <mergeCell ref="A54:B54"/>
    <mergeCell ref="A55:B55"/>
    <mergeCell ref="A56:B56"/>
    <mergeCell ref="A57:B57"/>
    <mergeCell ref="A58:B58"/>
    <mergeCell ref="A37:B37"/>
    <mergeCell ref="A38:B38"/>
    <mergeCell ref="A50:B50"/>
    <mergeCell ref="A51:B5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1" r:id="rId1"/>
  <rowBreaks count="1" manualBreakCount="1">
    <brk id="4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62"/>
  <sheetViews>
    <sheetView view="pageBreakPreview" zoomScaleSheetLayoutView="100" zoomScalePageLayoutView="0" workbookViewId="0" topLeftCell="A34">
      <selection activeCell="G13" sqref="G13"/>
    </sheetView>
  </sheetViews>
  <sheetFormatPr defaultColWidth="9.140625" defaultRowHeight="12.75"/>
  <cols>
    <col min="1" max="1" width="19.8515625" style="48" customWidth="1"/>
    <col min="2" max="2" width="15.28125" style="48" customWidth="1"/>
    <col min="3" max="3" width="8.28125" style="48" customWidth="1"/>
    <col min="4" max="4" width="9.28125" style="48" customWidth="1"/>
    <col min="5" max="5" width="7.7109375" style="48" customWidth="1"/>
    <col min="6" max="6" width="13.00390625" style="48" customWidth="1"/>
    <col min="7" max="7" width="21.8515625" style="48" customWidth="1"/>
    <col min="8" max="8" width="13.8515625" style="48" customWidth="1"/>
    <col min="9" max="12" width="10.8515625" style="48" customWidth="1"/>
    <col min="13" max="13" width="14.28125" style="48" customWidth="1"/>
    <col min="14" max="16384" width="9.140625" style="48" customWidth="1"/>
  </cols>
  <sheetData>
    <row r="1" ht="12.75" customHeight="1"/>
    <row r="2" spans="1:13" ht="14.25" customHeight="1">
      <c r="A2" s="46"/>
      <c r="B2" s="46"/>
      <c r="C2" s="130" t="s">
        <v>206</v>
      </c>
      <c r="D2" s="130"/>
      <c r="E2" s="130"/>
      <c r="F2" s="130"/>
      <c r="G2" s="130"/>
      <c r="H2" s="130"/>
      <c r="I2" s="130"/>
      <c r="J2" s="47"/>
      <c r="K2" s="46"/>
      <c r="L2" s="46"/>
      <c r="M2" s="46"/>
    </row>
    <row r="3" spans="1:13" ht="14.25" customHeight="1">
      <c r="A3" s="46"/>
      <c r="B3" s="46"/>
      <c r="C3" s="77" t="s">
        <v>242</v>
      </c>
      <c r="D3" s="130"/>
      <c r="E3" s="130"/>
      <c r="F3" s="130"/>
      <c r="G3" s="130"/>
      <c r="H3" s="130"/>
      <c r="I3" s="47"/>
      <c r="J3" s="47"/>
      <c r="K3" s="46"/>
      <c r="L3" s="46"/>
      <c r="M3" s="46"/>
    </row>
    <row r="4" spans="1:13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36" customHeight="1">
      <c r="A5" s="122" t="s">
        <v>33</v>
      </c>
      <c r="B5" s="123"/>
      <c r="C5" s="131" t="s">
        <v>50</v>
      </c>
      <c r="D5" s="122" t="s">
        <v>51</v>
      </c>
      <c r="E5" s="123"/>
      <c r="F5" s="139" t="s">
        <v>210</v>
      </c>
      <c r="G5" s="139"/>
      <c r="H5" s="139"/>
      <c r="I5" s="139"/>
      <c r="J5" s="139"/>
      <c r="K5" s="139"/>
      <c r="L5" s="139"/>
      <c r="M5" s="139"/>
    </row>
    <row r="6" spans="1:13" ht="12.75" customHeight="1">
      <c r="A6" s="124"/>
      <c r="B6" s="125"/>
      <c r="C6" s="132"/>
      <c r="D6" s="124"/>
      <c r="E6" s="125"/>
      <c r="F6" s="138" t="s">
        <v>211</v>
      </c>
      <c r="G6" s="139" t="s">
        <v>54</v>
      </c>
      <c r="H6" s="139"/>
      <c r="I6" s="139"/>
      <c r="J6" s="139"/>
      <c r="K6" s="139"/>
      <c r="L6" s="139"/>
      <c r="M6" s="139"/>
    </row>
    <row r="7" spans="1:13" ht="53.25" customHeight="1">
      <c r="A7" s="124"/>
      <c r="B7" s="125"/>
      <c r="C7" s="132"/>
      <c r="D7" s="124"/>
      <c r="E7" s="125"/>
      <c r="F7" s="138"/>
      <c r="G7" s="137" t="s">
        <v>252</v>
      </c>
      <c r="H7" s="137"/>
      <c r="I7" s="137"/>
      <c r="J7" s="137"/>
      <c r="K7" s="138"/>
      <c r="L7" s="131"/>
      <c r="M7" s="138"/>
    </row>
    <row r="8" spans="1:13" ht="90.75" customHeight="1">
      <c r="A8" s="128"/>
      <c r="B8" s="129"/>
      <c r="C8" s="133"/>
      <c r="D8" s="51" t="s">
        <v>106</v>
      </c>
      <c r="E8" s="51" t="s">
        <v>107</v>
      </c>
      <c r="F8" s="138"/>
      <c r="G8" s="138"/>
      <c r="H8" s="138"/>
      <c r="I8" s="138"/>
      <c r="J8" s="138"/>
      <c r="K8" s="138"/>
      <c r="L8" s="133"/>
      <c r="M8" s="138"/>
    </row>
    <row r="9" spans="1:13" ht="12.75" customHeight="1">
      <c r="A9" s="126">
        <v>1</v>
      </c>
      <c r="B9" s="127"/>
      <c r="C9" s="52">
        <v>2</v>
      </c>
      <c r="D9" s="49">
        <v>3</v>
      </c>
      <c r="E9" s="50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/>
      <c r="M9" s="52">
        <v>11</v>
      </c>
    </row>
    <row r="10" spans="1:13" s="54" customFormat="1" ht="12.75" customHeight="1">
      <c r="A10" s="118" t="s">
        <v>108</v>
      </c>
      <c r="B10" s="119"/>
      <c r="C10" s="53">
        <v>100</v>
      </c>
      <c r="D10" s="42" t="s">
        <v>111</v>
      </c>
      <c r="E10" s="53"/>
      <c r="F10" s="59">
        <f>SUM(G10:M10)</f>
        <v>118180</v>
      </c>
      <c r="G10" s="59">
        <f aca="true" t="shared" si="0" ref="G10:M10">G12</f>
        <v>118180</v>
      </c>
      <c r="H10" s="59">
        <f t="shared" si="0"/>
        <v>0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>L12</f>
        <v>0</v>
      </c>
      <c r="M10" s="59">
        <f t="shared" si="0"/>
        <v>0</v>
      </c>
    </row>
    <row r="11" spans="1:13" ht="12.75" customHeight="1">
      <c r="A11" s="112" t="s">
        <v>109</v>
      </c>
      <c r="B11" s="113"/>
      <c r="C11" s="52"/>
      <c r="D11" s="41"/>
      <c r="E11" s="52"/>
      <c r="F11" s="60"/>
      <c r="G11" s="60"/>
      <c r="H11" s="60"/>
      <c r="I11" s="60"/>
      <c r="J11" s="60"/>
      <c r="K11" s="60"/>
      <c r="L11" s="60"/>
      <c r="M11" s="60"/>
    </row>
    <row r="12" spans="1:13" ht="24" customHeight="1">
      <c r="A12" s="112" t="s">
        <v>116</v>
      </c>
      <c r="B12" s="113"/>
      <c r="C12" s="41" t="s">
        <v>117</v>
      </c>
      <c r="D12" s="41" t="s">
        <v>111</v>
      </c>
      <c r="E12" s="41" t="s">
        <v>63</v>
      </c>
      <c r="F12" s="61">
        <f>SUM(G12:M12)</f>
        <v>118180</v>
      </c>
      <c r="G12" s="61">
        <v>118180</v>
      </c>
      <c r="H12" s="61"/>
      <c r="I12" s="61"/>
      <c r="J12" s="61"/>
      <c r="K12" s="61"/>
      <c r="L12" s="61"/>
      <c r="M12" s="61"/>
    </row>
    <row r="13" spans="1:13" ht="12.75">
      <c r="A13" s="110"/>
      <c r="B13" s="111"/>
      <c r="C13" s="41"/>
      <c r="D13" s="41"/>
      <c r="E13" s="41"/>
      <c r="F13" s="61"/>
      <c r="G13" s="61"/>
      <c r="H13" s="61"/>
      <c r="I13" s="61"/>
      <c r="J13" s="61"/>
      <c r="K13" s="61"/>
      <c r="L13" s="61"/>
      <c r="M13" s="61"/>
    </row>
    <row r="14" spans="1:13" s="54" customFormat="1" ht="12.75">
      <c r="A14" s="118" t="s">
        <v>125</v>
      </c>
      <c r="B14" s="119"/>
      <c r="C14" s="42" t="s">
        <v>128</v>
      </c>
      <c r="D14" s="42"/>
      <c r="E14" s="42"/>
      <c r="F14" s="59">
        <f>SUM(G14:M14)</f>
        <v>118180</v>
      </c>
      <c r="G14" s="62">
        <f aca="true" t="shared" si="1" ref="G14:M14">G16+G24+G30+G35+G37+G38</f>
        <v>118180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>L16+L24+L30+L35+L37+L38</f>
        <v>0</v>
      </c>
      <c r="M14" s="62">
        <f t="shared" si="1"/>
        <v>0</v>
      </c>
    </row>
    <row r="15" spans="1:13" s="54" customFormat="1" ht="12.75">
      <c r="A15" s="112" t="s">
        <v>126</v>
      </c>
      <c r="B15" s="113"/>
      <c r="C15" s="42"/>
      <c r="D15" s="42"/>
      <c r="E15" s="42"/>
      <c r="F15" s="62"/>
      <c r="G15" s="61"/>
      <c r="H15" s="61"/>
      <c r="I15" s="61"/>
      <c r="J15" s="61"/>
      <c r="K15" s="61"/>
      <c r="L15" s="61"/>
      <c r="M15" s="61"/>
    </row>
    <row r="16" spans="1:13" s="54" customFormat="1" ht="12.75">
      <c r="A16" s="114" t="s">
        <v>127</v>
      </c>
      <c r="B16" s="115"/>
      <c r="C16" s="63" t="s">
        <v>129</v>
      </c>
      <c r="D16" s="64"/>
      <c r="E16" s="64"/>
      <c r="F16" s="65">
        <f aca="true" t="shared" si="2" ref="F16:F22">SUM(G16:M16)</f>
        <v>0</v>
      </c>
      <c r="G16" s="65">
        <f aca="true" t="shared" si="3" ref="G16:M16">G17</f>
        <v>0</v>
      </c>
      <c r="H16" s="65">
        <f t="shared" si="3"/>
        <v>0</v>
      </c>
      <c r="I16" s="65">
        <f t="shared" si="3"/>
        <v>0</v>
      </c>
      <c r="J16" s="65">
        <f t="shared" si="3"/>
        <v>0</v>
      </c>
      <c r="K16" s="65">
        <f t="shared" si="3"/>
        <v>0</v>
      </c>
      <c r="L16" s="65">
        <f t="shared" si="3"/>
        <v>0</v>
      </c>
      <c r="M16" s="65">
        <f t="shared" si="3"/>
        <v>0</v>
      </c>
    </row>
    <row r="17" spans="1:13" s="54" customFormat="1" ht="26.25" customHeight="1">
      <c r="A17" s="112" t="s">
        <v>130</v>
      </c>
      <c r="B17" s="113"/>
      <c r="C17" s="41" t="s">
        <v>131</v>
      </c>
      <c r="D17" s="42"/>
      <c r="E17" s="42"/>
      <c r="F17" s="61">
        <f t="shared" si="2"/>
        <v>0</v>
      </c>
      <c r="G17" s="61">
        <f aca="true" t="shared" si="4" ref="G17:M17">SUM(G18:G22)</f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1">
        <f>SUM(L18:L22)</f>
        <v>0</v>
      </c>
      <c r="M17" s="61">
        <f t="shared" si="4"/>
        <v>0</v>
      </c>
    </row>
    <row r="18" spans="1:13" s="54" customFormat="1" ht="24">
      <c r="A18" s="57" t="s">
        <v>141</v>
      </c>
      <c r="B18" s="57" t="s">
        <v>67</v>
      </c>
      <c r="C18" s="41"/>
      <c r="D18" s="41" t="s">
        <v>68</v>
      </c>
      <c r="E18" s="41" t="s">
        <v>131</v>
      </c>
      <c r="F18" s="61">
        <f t="shared" si="2"/>
        <v>0</v>
      </c>
      <c r="G18" s="61"/>
      <c r="H18" s="61"/>
      <c r="I18" s="61"/>
      <c r="J18" s="61"/>
      <c r="K18" s="61"/>
      <c r="L18" s="61"/>
      <c r="M18" s="61"/>
    </row>
    <row r="19" spans="1:13" s="54" customFormat="1" ht="48">
      <c r="A19" s="57" t="s">
        <v>142</v>
      </c>
      <c r="B19" s="57" t="s">
        <v>72</v>
      </c>
      <c r="C19" s="41"/>
      <c r="D19" s="41" t="s">
        <v>73</v>
      </c>
      <c r="E19" s="41" t="s">
        <v>133</v>
      </c>
      <c r="F19" s="61">
        <f t="shared" si="2"/>
        <v>0</v>
      </c>
      <c r="G19" s="61"/>
      <c r="H19" s="61"/>
      <c r="I19" s="61"/>
      <c r="J19" s="61"/>
      <c r="K19" s="61"/>
      <c r="L19" s="61"/>
      <c r="M19" s="61"/>
    </row>
    <row r="20" spans="1:13" s="54" customFormat="1" ht="48">
      <c r="A20" s="57" t="s">
        <v>142</v>
      </c>
      <c r="B20" s="57" t="s">
        <v>132</v>
      </c>
      <c r="C20" s="41"/>
      <c r="D20" s="41" t="s">
        <v>73</v>
      </c>
      <c r="E20" s="41" t="s">
        <v>134</v>
      </c>
      <c r="F20" s="61">
        <f t="shared" si="2"/>
        <v>0</v>
      </c>
      <c r="G20" s="61"/>
      <c r="H20" s="61"/>
      <c r="I20" s="61"/>
      <c r="J20" s="61"/>
      <c r="K20" s="61"/>
      <c r="L20" s="61"/>
      <c r="M20" s="61"/>
    </row>
    <row r="21" spans="1:13" s="54" customFormat="1" ht="96">
      <c r="A21" s="57" t="s">
        <v>154</v>
      </c>
      <c r="B21" s="57" t="s">
        <v>145</v>
      </c>
      <c r="C21" s="41"/>
      <c r="D21" s="41" t="s">
        <v>153</v>
      </c>
      <c r="E21" s="41" t="s">
        <v>139</v>
      </c>
      <c r="F21" s="61">
        <f t="shared" si="2"/>
        <v>0</v>
      </c>
      <c r="G21" s="61"/>
      <c r="H21" s="61"/>
      <c r="I21" s="61"/>
      <c r="J21" s="61"/>
      <c r="K21" s="61"/>
      <c r="L21" s="61"/>
      <c r="M21" s="61"/>
    </row>
    <row r="22" spans="1:13" s="54" customFormat="1" ht="96">
      <c r="A22" s="57" t="s">
        <v>143</v>
      </c>
      <c r="B22" s="57" t="s">
        <v>70</v>
      </c>
      <c r="C22" s="41"/>
      <c r="D22" s="41" t="s">
        <v>71</v>
      </c>
      <c r="E22" s="41" t="s">
        <v>135</v>
      </c>
      <c r="F22" s="61">
        <f t="shared" si="2"/>
        <v>0</v>
      </c>
      <c r="G22" s="61"/>
      <c r="H22" s="61"/>
      <c r="I22" s="61"/>
      <c r="J22" s="61"/>
      <c r="K22" s="61"/>
      <c r="L22" s="61"/>
      <c r="M22" s="61"/>
    </row>
    <row r="23" spans="1:13" s="54" customFormat="1" ht="12.75">
      <c r="A23" s="116"/>
      <c r="B23" s="117"/>
      <c r="C23" s="41"/>
      <c r="D23" s="41"/>
      <c r="E23" s="41"/>
      <c r="F23" s="61"/>
      <c r="G23" s="61"/>
      <c r="H23" s="61"/>
      <c r="I23" s="61"/>
      <c r="J23" s="61"/>
      <c r="K23" s="61"/>
      <c r="L23" s="61"/>
      <c r="M23" s="61"/>
    </row>
    <row r="24" spans="1:13" ht="27" customHeight="1">
      <c r="A24" s="109" t="s">
        <v>150</v>
      </c>
      <c r="B24" s="109"/>
      <c r="C24" s="63" t="s">
        <v>137</v>
      </c>
      <c r="D24" s="63"/>
      <c r="E24" s="63"/>
      <c r="F24" s="65">
        <f>SUM(G24:M24)</f>
        <v>0</v>
      </c>
      <c r="G24" s="65">
        <f aca="true" t="shared" si="5" ref="G24:M24">SUM(G26:G29)</f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65">
        <f>SUM(L26:L29)</f>
        <v>0</v>
      </c>
      <c r="M24" s="65">
        <f t="shared" si="5"/>
        <v>0</v>
      </c>
    </row>
    <row r="25" spans="1:13" ht="12.75">
      <c r="A25" s="106" t="s">
        <v>136</v>
      </c>
      <c r="B25" s="106"/>
      <c r="C25" s="41"/>
      <c r="D25" s="41"/>
      <c r="E25" s="41"/>
      <c r="F25" s="61"/>
      <c r="G25" s="61"/>
      <c r="H25" s="61"/>
      <c r="I25" s="61"/>
      <c r="J25" s="61"/>
      <c r="K25" s="61"/>
      <c r="L25" s="61"/>
      <c r="M25" s="61"/>
    </row>
    <row r="26" spans="1:13" s="54" customFormat="1" ht="72">
      <c r="A26" s="57" t="s">
        <v>144</v>
      </c>
      <c r="B26" s="57" t="s">
        <v>132</v>
      </c>
      <c r="C26" s="41"/>
      <c r="D26" s="41" t="s">
        <v>138</v>
      </c>
      <c r="E26" s="41" t="s">
        <v>134</v>
      </c>
      <c r="F26" s="61">
        <f>SUM(G26:M26)</f>
        <v>0</v>
      </c>
      <c r="G26" s="61"/>
      <c r="H26" s="61"/>
      <c r="I26" s="61"/>
      <c r="J26" s="61"/>
      <c r="K26" s="61"/>
      <c r="L26" s="61"/>
      <c r="M26" s="61"/>
    </row>
    <row r="27" spans="1:13" s="54" customFormat="1" ht="12.75">
      <c r="A27" s="57" t="s">
        <v>146</v>
      </c>
      <c r="B27" s="57" t="s">
        <v>145</v>
      </c>
      <c r="C27" s="41"/>
      <c r="D27" s="41" t="s">
        <v>76</v>
      </c>
      <c r="E27" s="41" t="s">
        <v>139</v>
      </c>
      <c r="F27" s="61">
        <f>SUM(G27:M27)</f>
        <v>0</v>
      </c>
      <c r="G27" s="61"/>
      <c r="H27" s="61"/>
      <c r="I27" s="61"/>
      <c r="J27" s="61"/>
      <c r="K27" s="61"/>
      <c r="L27" s="61"/>
      <c r="M27" s="61"/>
    </row>
    <row r="28" spans="1:13" s="54" customFormat="1" ht="12.75">
      <c r="A28" s="57" t="s">
        <v>147</v>
      </c>
      <c r="B28" s="57" t="s">
        <v>145</v>
      </c>
      <c r="C28" s="41"/>
      <c r="D28" s="41" t="s">
        <v>140</v>
      </c>
      <c r="E28" s="41" t="s">
        <v>139</v>
      </c>
      <c r="F28" s="61">
        <f>SUM(G28:M28)</f>
        <v>0</v>
      </c>
      <c r="G28" s="61"/>
      <c r="H28" s="61"/>
      <c r="I28" s="61"/>
      <c r="J28" s="61"/>
      <c r="K28" s="61"/>
      <c r="L28" s="61"/>
      <c r="M28" s="61"/>
    </row>
    <row r="29" spans="1:13" s="54" customFormat="1" ht="24">
      <c r="A29" s="57" t="s">
        <v>149</v>
      </c>
      <c r="B29" s="57" t="s">
        <v>145</v>
      </c>
      <c r="C29" s="41"/>
      <c r="D29" s="41" t="s">
        <v>148</v>
      </c>
      <c r="E29" s="41" t="s">
        <v>139</v>
      </c>
      <c r="F29" s="61">
        <f>SUM(G29:M29)</f>
        <v>0</v>
      </c>
      <c r="G29" s="61"/>
      <c r="H29" s="61"/>
      <c r="I29" s="61"/>
      <c r="J29" s="61"/>
      <c r="K29" s="61"/>
      <c r="L29" s="61"/>
      <c r="M29" s="61"/>
    </row>
    <row r="30" spans="1:13" ht="27" customHeight="1">
      <c r="A30" s="109" t="s">
        <v>151</v>
      </c>
      <c r="B30" s="109"/>
      <c r="C30" s="63" t="s">
        <v>152</v>
      </c>
      <c r="D30" s="63"/>
      <c r="E30" s="63"/>
      <c r="F30" s="65">
        <f>SUM(G30:M30)</f>
        <v>0</v>
      </c>
      <c r="G30" s="65">
        <f aca="true" t="shared" si="6" ref="G30:M30">SUM(G32:G34)</f>
        <v>0</v>
      </c>
      <c r="H30" s="65">
        <f t="shared" si="6"/>
        <v>0</v>
      </c>
      <c r="I30" s="65">
        <f t="shared" si="6"/>
        <v>0</v>
      </c>
      <c r="J30" s="65">
        <f t="shared" si="6"/>
        <v>0</v>
      </c>
      <c r="K30" s="65">
        <f t="shared" si="6"/>
        <v>0</v>
      </c>
      <c r="L30" s="65">
        <f>SUM(L32:L34)</f>
        <v>0</v>
      </c>
      <c r="M30" s="65">
        <f t="shared" si="6"/>
        <v>0</v>
      </c>
    </row>
    <row r="31" spans="1:13" ht="12.75">
      <c r="A31" s="106" t="s">
        <v>136</v>
      </c>
      <c r="B31" s="106"/>
      <c r="C31" s="41"/>
      <c r="D31" s="41"/>
      <c r="E31" s="41"/>
      <c r="F31" s="61"/>
      <c r="G31" s="61"/>
      <c r="H31" s="61"/>
      <c r="I31" s="61"/>
      <c r="J31" s="61"/>
      <c r="K31" s="61"/>
      <c r="L31" s="61"/>
      <c r="M31" s="61"/>
    </row>
    <row r="32" spans="1:13" s="54" customFormat="1" ht="36">
      <c r="A32" s="57" t="s">
        <v>155</v>
      </c>
      <c r="B32" s="57" t="s">
        <v>75</v>
      </c>
      <c r="C32" s="41"/>
      <c r="D32" s="41" t="s">
        <v>77</v>
      </c>
      <c r="E32" s="41" t="s">
        <v>139</v>
      </c>
      <c r="F32" s="61">
        <f>SUM(G32:M32)</f>
        <v>0</v>
      </c>
      <c r="G32" s="61"/>
      <c r="H32" s="61"/>
      <c r="I32" s="61"/>
      <c r="J32" s="61"/>
      <c r="K32" s="61"/>
      <c r="L32" s="61"/>
      <c r="M32" s="61"/>
    </row>
    <row r="33" spans="1:13" s="54" customFormat="1" ht="24">
      <c r="A33" s="57" t="s">
        <v>156</v>
      </c>
      <c r="B33" s="57" t="s">
        <v>75</v>
      </c>
      <c r="C33" s="41"/>
      <c r="D33" s="41" t="s">
        <v>78</v>
      </c>
      <c r="E33" s="41" t="s">
        <v>139</v>
      </c>
      <c r="F33" s="61">
        <f>SUM(G33:M33)</f>
        <v>0</v>
      </c>
      <c r="G33" s="61"/>
      <c r="H33" s="61"/>
      <c r="I33" s="61"/>
      <c r="J33" s="61"/>
      <c r="K33" s="61"/>
      <c r="L33" s="61"/>
      <c r="M33" s="61"/>
    </row>
    <row r="34" spans="1:13" s="54" customFormat="1" ht="12.75">
      <c r="A34" s="57" t="s">
        <v>157</v>
      </c>
      <c r="B34" s="57" t="s">
        <v>75</v>
      </c>
      <c r="C34" s="41"/>
      <c r="D34" s="41" t="s">
        <v>79</v>
      </c>
      <c r="E34" s="41" t="s">
        <v>139</v>
      </c>
      <c r="F34" s="61">
        <f>SUM(G34:M34)</f>
        <v>0</v>
      </c>
      <c r="G34" s="61"/>
      <c r="H34" s="61"/>
      <c r="I34" s="61"/>
      <c r="J34" s="61"/>
      <c r="K34" s="61"/>
      <c r="L34" s="61"/>
      <c r="M34" s="61"/>
    </row>
    <row r="35" spans="1:13" ht="27" customHeight="1">
      <c r="A35" s="109" t="s">
        <v>158</v>
      </c>
      <c r="B35" s="109"/>
      <c r="C35" s="63" t="s">
        <v>159</v>
      </c>
      <c r="D35" s="63"/>
      <c r="E35" s="63"/>
      <c r="F35" s="65">
        <f>SUM(G35:M35)</f>
        <v>0</v>
      </c>
      <c r="G35" s="65"/>
      <c r="H35" s="65"/>
      <c r="I35" s="65"/>
      <c r="J35" s="65"/>
      <c r="K35" s="65"/>
      <c r="L35" s="65"/>
      <c r="M35" s="65"/>
    </row>
    <row r="36" spans="1:13" ht="12.75">
      <c r="A36" s="110"/>
      <c r="B36" s="111"/>
      <c r="C36" s="41"/>
      <c r="D36" s="41"/>
      <c r="E36" s="41"/>
      <c r="F36" s="61">
        <f>SUM(G36:J36)</f>
        <v>0</v>
      </c>
      <c r="G36" s="61"/>
      <c r="H36" s="61"/>
      <c r="I36" s="61"/>
      <c r="J36" s="61"/>
      <c r="K36" s="61"/>
      <c r="L36" s="61"/>
      <c r="M36" s="61"/>
    </row>
    <row r="37" spans="1:13" ht="27" customHeight="1">
      <c r="A37" s="109" t="s">
        <v>160</v>
      </c>
      <c r="B37" s="109"/>
      <c r="C37" s="63" t="s">
        <v>161</v>
      </c>
      <c r="D37" s="63"/>
      <c r="E37" s="63"/>
      <c r="F37" s="65">
        <f>SUM(G37:M37)</f>
        <v>0</v>
      </c>
      <c r="G37" s="65"/>
      <c r="H37" s="65"/>
      <c r="I37" s="65"/>
      <c r="J37" s="65"/>
      <c r="K37" s="65"/>
      <c r="L37" s="65"/>
      <c r="M37" s="65"/>
    </row>
    <row r="38" spans="1:13" ht="20.25" customHeight="1">
      <c r="A38" s="109" t="s">
        <v>162</v>
      </c>
      <c r="B38" s="109"/>
      <c r="C38" s="63" t="s">
        <v>163</v>
      </c>
      <c r="D38" s="63"/>
      <c r="E38" s="63"/>
      <c r="F38" s="65">
        <f>SUM(G38:M38)</f>
        <v>118180</v>
      </c>
      <c r="G38" s="65">
        <f aca="true" t="shared" si="7" ref="G38:M38">SUM(G39:G49)</f>
        <v>118180</v>
      </c>
      <c r="H38" s="65">
        <f t="shared" si="7"/>
        <v>0</v>
      </c>
      <c r="I38" s="65">
        <f t="shared" si="7"/>
        <v>0</v>
      </c>
      <c r="J38" s="65">
        <f t="shared" si="7"/>
        <v>0</v>
      </c>
      <c r="K38" s="65">
        <f t="shared" si="7"/>
        <v>0</v>
      </c>
      <c r="L38" s="65">
        <f>SUM(L39:L49)</f>
        <v>0</v>
      </c>
      <c r="M38" s="65">
        <f t="shared" si="7"/>
        <v>0</v>
      </c>
    </row>
    <row r="39" spans="1:13" s="54" customFormat="1" ht="60">
      <c r="A39" s="57" t="s">
        <v>164</v>
      </c>
      <c r="B39" s="57" t="s">
        <v>84</v>
      </c>
      <c r="C39" s="56"/>
      <c r="D39" s="41" t="s">
        <v>66</v>
      </c>
      <c r="E39" s="41" t="s">
        <v>165</v>
      </c>
      <c r="F39" s="61">
        <f>SUM(G39:M39)</f>
        <v>0</v>
      </c>
      <c r="G39" s="61"/>
      <c r="H39" s="61"/>
      <c r="I39" s="61"/>
      <c r="J39" s="61"/>
      <c r="K39" s="61"/>
      <c r="L39" s="61"/>
      <c r="M39" s="61"/>
    </row>
    <row r="40" spans="1:13" s="54" customFormat="1" ht="60">
      <c r="A40" s="57" t="s">
        <v>164</v>
      </c>
      <c r="B40" s="57" t="s">
        <v>81</v>
      </c>
      <c r="C40" s="56"/>
      <c r="D40" s="41" t="s">
        <v>66</v>
      </c>
      <c r="E40" s="41" t="s">
        <v>166</v>
      </c>
      <c r="F40" s="61">
        <f aca="true" t="shared" si="8" ref="F40:F49">SUM(G40:M40)</f>
        <v>0</v>
      </c>
      <c r="G40" s="61"/>
      <c r="H40" s="61"/>
      <c r="I40" s="61"/>
      <c r="J40" s="61"/>
      <c r="K40" s="61"/>
      <c r="L40" s="61"/>
      <c r="M40" s="61"/>
    </row>
    <row r="41" spans="1:13" s="54" customFormat="1" ht="60">
      <c r="A41" s="57" t="s">
        <v>164</v>
      </c>
      <c r="B41" s="57" t="s">
        <v>69</v>
      </c>
      <c r="C41" s="56"/>
      <c r="D41" s="41" t="s">
        <v>66</v>
      </c>
      <c r="E41" s="41" t="s">
        <v>167</v>
      </c>
      <c r="F41" s="61">
        <f t="shared" si="8"/>
        <v>0</v>
      </c>
      <c r="G41" s="61"/>
      <c r="H41" s="61"/>
      <c r="I41" s="61"/>
      <c r="J41" s="61"/>
      <c r="K41" s="61"/>
      <c r="L41" s="61"/>
      <c r="M41" s="61"/>
    </row>
    <row r="42" spans="1:13" s="54" customFormat="1" ht="60">
      <c r="A42" s="57" t="s">
        <v>164</v>
      </c>
      <c r="B42" s="57" t="s">
        <v>65</v>
      </c>
      <c r="C42" s="56"/>
      <c r="D42" s="41" t="s">
        <v>66</v>
      </c>
      <c r="E42" s="41" t="s">
        <v>168</v>
      </c>
      <c r="F42" s="61">
        <f t="shared" si="8"/>
        <v>0</v>
      </c>
      <c r="G42" s="61"/>
      <c r="H42" s="61"/>
      <c r="I42" s="61"/>
      <c r="J42" s="61"/>
      <c r="K42" s="61"/>
      <c r="L42" s="61"/>
      <c r="M42" s="61"/>
    </row>
    <row r="43" spans="1:13" s="54" customFormat="1" ht="60">
      <c r="A43" s="57" t="s">
        <v>164</v>
      </c>
      <c r="B43" s="57" t="s">
        <v>80</v>
      </c>
      <c r="C43" s="56"/>
      <c r="D43" s="41" t="s">
        <v>66</v>
      </c>
      <c r="E43" s="41" t="s">
        <v>169</v>
      </c>
      <c r="F43" s="61">
        <f t="shared" si="8"/>
        <v>18000</v>
      </c>
      <c r="G43" s="61">
        <v>18000</v>
      </c>
      <c r="H43" s="61"/>
      <c r="I43" s="61"/>
      <c r="J43" s="61"/>
      <c r="K43" s="61"/>
      <c r="L43" s="61"/>
      <c r="M43" s="61"/>
    </row>
    <row r="44" spans="1:13" s="54" customFormat="1" ht="60">
      <c r="A44" s="57" t="s">
        <v>164</v>
      </c>
      <c r="B44" s="57" t="s">
        <v>74</v>
      </c>
      <c r="C44" s="56"/>
      <c r="D44" s="41" t="s">
        <v>66</v>
      </c>
      <c r="E44" s="41" t="s">
        <v>170</v>
      </c>
      <c r="F44" s="61">
        <f t="shared" si="8"/>
        <v>0</v>
      </c>
      <c r="G44" s="61"/>
      <c r="H44" s="61"/>
      <c r="I44" s="61"/>
      <c r="J44" s="61"/>
      <c r="K44" s="61"/>
      <c r="L44" s="61"/>
      <c r="M44" s="61"/>
    </row>
    <row r="45" spans="1:13" s="54" customFormat="1" ht="60">
      <c r="A45" s="57" t="s">
        <v>164</v>
      </c>
      <c r="B45" s="57" t="s">
        <v>75</v>
      </c>
      <c r="C45" s="56"/>
      <c r="D45" s="41" t="s">
        <v>66</v>
      </c>
      <c r="E45" s="41" t="s">
        <v>139</v>
      </c>
      <c r="F45" s="61">
        <f t="shared" si="8"/>
        <v>0</v>
      </c>
      <c r="G45" s="61"/>
      <c r="H45" s="61"/>
      <c r="I45" s="61"/>
      <c r="J45" s="61"/>
      <c r="K45" s="61"/>
      <c r="L45" s="61"/>
      <c r="M45" s="61"/>
    </row>
    <row r="46" spans="1:13" s="54" customFormat="1" ht="60">
      <c r="A46" s="57" t="s">
        <v>164</v>
      </c>
      <c r="B46" s="57" t="s">
        <v>83</v>
      </c>
      <c r="C46" s="56"/>
      <c r="D46" s="41" t="s">
        <v>66</v>
      </c>
      <c r="E46" s="41" t="s">
        <v>171</v>
      </c>
      <c r="F46" s="61">
        <f t="shared" si="8"/>
        <v>0</v>
      </c>
      <c r="G46" s="61"/>
      <c r="H46" s="61"/>
      <c r="I46" s="61"/>
      <c r="J46" s="61"/>
      <c r="K46" s="61"/>
      <c r="L46" s="61"/>
      <c r="M46" s="61"/>
    </row>
    <row r="47" spans="1:13" s="54" customFormat="1" ht="60">
      <c r="A47" s="57" t="s">
        <v>164</v>
      </c>
      <c r="B47" s="57" t="s">
        <v>172</v>
      </c>
      <c r="C47" s="56"/>
      <c r="D47" s="41" t="s">
        <v>66</v>
      </c>
      <c r="E47" s="41" t="s">
        <v>173</v>
      </c>
      <c r="F47" s="61">
        <f t="shared" si="8"/>
        <v>0</v>
      </c>
      <c r="G47" s="61"/>
      <c r="H47" s="61"/>
      <c r="I47" s="61"/>
      <c r="J47" s="61"/>
      <c r="K47" s="61"/>
      <c r="L47" s="61"/>
      <c r="M47" s="61"/>
    </row>
    <row r="48" spans="1:13" s="54" customFormat="1" ht="60">
      <c r="A48" s="57" t="s">
        <v>164</v>
      </c>
      <c r="B48" s="57" t="s">
        <v>82</v>
      </c>
      <c r="C48" s="56"/>
      <c r="D48" s="41" t="s">
        <v>66</v>
      </c>
      <c r="E48" s="41" t="s">
        <v>76</v>
      </c>
      <c r="F48" s="61">
        <f t="shared" si="8"/>
        <v>100180</v>
      </c>
      <c r="G48" s="61">
        <v>100180</v>
      </c>
      <c r="H48" s="61"/>
      <c r="I48" s="61"/>
      <c r="J48" s="61"/>
      <c r="K48" s="61"/>
      <c r="L48" s="61"/>
      <c r="M48" s="61"/>
    </row>
    <row r="49" spans="1:13" s="54" customFormat="1" ht="60">
      <c r="A49" s="57" t="s">
        <v>164</v>
      </c>
      <c r="B49" s="57" t="s">
        <v>174</v>
      </c>
      <c r="C49" s="56"/>
      <c r="D49" s="41" t="s">
        <v>66</v>
      </c>
      <c r="E49" s="41" t="s">
        <v>175</v>
      </c>
      <c r="F49" s="61">
        <f t="shared" si="8"/>
        <v>0</v>
      </c>
      <c r="G49" s="61"/>
      <c r="H49" s="61"/>
      <c r="I49" s="61"/>
      <c r="J49" s="61"/>
      <c r="K49" s="61"/>
      <c r="L49" s="61"/>
      <c r="M49" s="61"/>
    </row>
    <row r="50" spans="1:13" s="54" customFormat="1" ht="12.75">
      <c r="A50" s="107"/>
      <c r="B50" s="108"/>
      <c r="C50" s="56"/>
      <c r="D50" s="41"/>
      <c r="E50" s="41"/>
      <c r="F50" s="61"/>
      <c r="G50" s="61"/>
      <c r="H50" s="61"/>
      <c r="I50" s="61"/>
      <c r="J50" s="61"/>
      <c r="K50" s="61"/>
      <c r="L50" s="61"/>
      <c r="M50" s="61"/>
    </row>
    <row r="51" spans="1:13" s="54" customFormat="1" ht="12.75">
      <c r="A51" s="105" t="s">
        <v>176</v>
      </c>
      <c r="B51" s="105"/>
      <c r="C51" s="42" t="s">
        <v>177</v>
      </c>
      <c r="D51" s="42" t="s">
        <v>111</v>
      </c>
      <c r="E51" s="42"/>
      <c r="F51" s="61">
        <f>SUM(G51:M51)</f>
        <v>0</v>
      </c>
      <c r="G51" s="61"/>
      <c r="H51" s="61"/>
      <c r="I51" s="61"/>
      <c r="J51" s="61"/>
      <c r="K51" s="61"/>
      <c r="L51" s="61"/>
      <c r="M51" s="61"/>
    </row>
    <row r="52" spans="1:13" ht="12.75">
      <c r="A52" s="106" t="s">
        <v>178</v>
      </c>
      <c r="B52" s="106"/>
      <c r="C52" s="41" t="s">
        <v>171</v>
      </c>
      <c r="D52" s="41" t="s">
        <v>111</v>
      </c>
      <c r="E52" s="41"/>
      <c r="F52" s="61">
        <f aca="true" t="shared" si="9" ref="F52:F58">SUM(G52:M52)</f>
        <v>0</v>
      </c>
      <c r="G52" s="61"/>
      <c r="H52" s="61"/>
      <c r="I52" s="61"/>
      <c r="J52" s="61"/>
      <c r="K52" s="61"/>
      <c r="L52" s="61"/>
      <c r="M52" s="61"/>
    </row>
    <row r="53" spans="1:13" ht="12.75">
      <c r="A53" s="106" t="s">
        <v>179</v>
      </c>
      <c r="B53" s="106"/>
      <c r="C53" s="41" t="s">
        <v>173</v>
      </c>
      <c r="D53" s="41" t="s">
        <v>111</v>
      </c>
      <c r="E53" s="41"/>
      <c r="F53" s="61">
        <f t="shared" si="9"/>
        <v>0</v>
      </c>
      <c r="G53" s="61"/>
      <c r="H53" s="61"/>
      <c r="I53" s="61"/>
      <c r="J53" s="61"/>
      <c r="K53" s="61"/>
      <c r="L53" s="61"/>
      <c r="M53" s="61"/>
    </row>
    <row r="54" spans="1:13" s="54" customFormat="1" ht="12.75">
      <c r="A54" s="105" t="s">
        <v>180</v>
      </c>
      <c r="B54" s="105"/>
      <c r="C54" s="42" t="s">
        <v>183</v>
      </c>
      <c r="D54" s="42" t="s">
        <v>111</v>
      </c>
      <c r="E54" s="42"/>
      <c r="F54" s="61">
        <f t="shared" si="9"/>
        <v>0</v>
      </c>
      <c r="G54" s="61"/>
      <c r="H54" s="61"/>
      <c r="I54" s="61"/>
      <c r="J54" s="61"/>
      <c r="K54" s="61"/>
      <c r="L54" s="61"/>
      <c r="M54" s="61"/>
    </row>
    <row r="55" spans="1:13" ht="12.75">
      <c r="A55" s="106" t="s">
        <v>181</v>
      </c>
      <c r="B55" s="106"/>
      <c r="C55" s="41" t="s">
        <v>123</v>
      </c>
      <c r="D55" s="41" t="s">
        <v>111</v>
      </c>
      <c r="E55" s="41"/>
      <c r="F55" s="61">
        <f t="shared" si="9"/>
        <v>0</v>
      </c>
      <c r="G55" s="61"/>
      <c r="H55" s="61"/>
      <c r="I55" s="61"/>
      <c r="J55" s="61"/>
      <c r="K55" s="61"/>
      <c r="L55" s="61"/>
      <c r="M55" s="61"/>
    </row>
    <row r="56" spans="1:13" ht="12.75">
      <c r="A56" s="106" t="s">
        <v>182</v>
      </c>
      <c r="B56" s="106"/>
      <c r="C56" s="41" t="s">
        <v>184</v>
      </c>
      <c r="D56" s="41" t="s">
        <v>111</v>
      </c>
      <c r="E56" s="41"/>
      <c r="F56" s="61">
        <f t="shared" si="9"/>
        <v>0</v>
      </c>
      <c r="G56" s="61"/>
      <c r="H56" s="61"/>
      <c r="I56" s="61"/>
      <c r="J56" s="61"/>
      <c r="K56" s="61"/>
      <c r="L56" s="61"/>
      <c r="M56" s="61"/>
    </row>
    <row r="57" spans="1:13" s="54" customFormat="1" ht="12.75">
      <c r="A57" s="105" t="s">
        <v>85</v>
      </c>
      <c r="B57" s="105"/>
      <c r="C57" s="42" t="s">
        <v>86</v>
      </c>
      <c r="D57" s="42" t="s">
        <v>111</v>
      </c>
      <c r="E57" s="42"/>
      <c r="F57" s="61">
        <f t="shared" si="9"/>
        <v>0</v>
      </c>
      <c r="G57" s="61"/>
      <c r="H57" s="61"/>
      <c r="I57" s="61"/>
      <c r="J57" s="61"/>
      <c r="K57" s="61"/>
      <c r="L57" s="61"/>
      <c r="M57" s="61"/>
    </row>
    <row r="58" spans="1:13" s="54" customFormat="1" ht="12.75">
      <c r="A58" s="105" t="s">
        <v>87</v>
      </c>
      <c r="B58" s="105"/>
      <c r="C58" s="42" t="s">
        <v>88</v>
      </c>
      <c r="D58" s="42" t="s">
        <v>111</v>
      </c>
      <c r="E58" s="42"/>
      <c r="F58" s="61">
        <f t="shared" si="9"/>
        <v>0</v>
      </c>
      <c r="G58" s="61"/>
      <c r="H58" s="61"/>
      <c r="I58" s="61"/>
      <c r="J58" s="61"/>
      <c r="K58" s="61"/>
      <c r="L58" s="61"/>
      <c r="M58" s="61"/>
    </row>
    <row r="59" ht="12.75" hidden="1"/>
    <row r="60" ht="12.75" hidden="1"/>
    <row r="61" ht="12.75" hidden="1"/>
    <row r="62" spans="1:9" ht="29.25" customHeight="1">
      <c r="A62" s="140" t="s">
        <v>212</v>
      </c>
      <c r="B62" s="140"/>
      <c r="C62" s="140"/>
      <c r="D62" s="140"/>
      <c r="E62" s="140"/>
      <c r="F62" s="140"/>
      <c r="G62" s="140"/>
      <c r="H62" s="140"/>
      <c r="I62" s="140"/>
    </row>
  </sheetData>
  <sheetProtection/>
  <mergeCells count="43">
    <mergeCell ref="L7:L8"/>
    <mergeCell ref="C2:I2"/>
    <mergeCell ref="I7:I8"/>
    <mergeCell ref="J7:J8"/>
    <mergeCell ref="A9:B9"/>
    <mergeCell ref="A10:B10"/>
    <mergeCell ref="K7:K8"/>
    <mergeCell ref="A11:B11"/>
    <mergeCell ref="C3:H3"/>
    <mergeCell ref="A5:B8"/>
    <mergeCell ref="C5:C8"/>
    <mergeCell ref="D5:E7"/>
    <mergeCell ref="F6:F8"/>
    <mergeCell ref="G7:G8"/>
    <mergeCell ref="H7:H8"/>
    <mergeCell ref="A12:B12"/>
    <mergeCell ref="A13:B13"/>
    <mergeCell ref="A14:B14"/>
    <mergeCell ref="A15:B15"/>
    <mergeCell ref="A16:B16"/>
    <mergeCell ref="A17:B17"/>
    <mergeCell ref="A23:B23"/>
    <mergeCell ref="A24:B24"/>
    <mergeCell ref="A25:B25"/>
    <mergeCell ref="A30:B30"/>
    <mergeCell ref="A31:B31"/>
    <mergeCell ref="A35:B35"/>
    <mergeCell ref="M7:M8"/>
    <mergeCell ref="F5:M5"/>
    <mergeCell ref="G6:M6"/>
    <mergeCell ref="A58:B58"/>
    <mergeCell ref="A36:B36"/>
    <mergeCell ref="A37:B37"/>
    <mergeCell ref="A38:B38"/>
    <mergeCell ref="A50:B50"/>
    <mergeCell ref="A51:B51"/>
    <mergeCell ref="A52:B52"/>
    <mergeCell ref="A62:I62"/>
    <mergeCell ref="A54:B54"/>
    <mergeCell ref="A55:B55"/>
    <mergeCell ref="A56:B56"/>
    <mergeCell ref="A57:B57"/>
    <mergeCell ref="A53:B5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68" r:id="rId1"/>
  <rowBreaks count="1" manualBreakCount="1">
    <brk id="4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65"/>
  <sheetViews>
    <sheetView view="pageBreakPreview" zoomScaleSheetLayoutView="100" zoomScalePageLayoutView="0" workbookViewId="0" topLeftCell="A40">
      <selection activeCell="H65" sqref="H65"/>
    </sheetView>
  </sheetViews>
  <sheetFormatPr defaultColWidth="9.140625" defaultRowHeight="12.75"/>
  <cols>
    <col min="1" max="1" width="19.8515625" style="48" customWidth="1"/>
    <col min="2" max="2" width="15.28125" style="48" customWidth="1"/>
    <col min="3" max="3" width="8.28125" style="48" customWidth="1"/>
    <col min="4" max="4" width="9.28125" style="48" customWidth="1"/>
    <col min="5" max="5" width="7.7109375" style="48" customWidth="1"/>
    <col min="6" max="6" width="13.00390625" style="48" customWidth="1"/>
    <col min="7" max="7" width="16.421875" style="48" customWidth="1"/>
    <col min="8" max="8" width="17.8515625" style="48" customWidth="1"/>
    <col min="9" max="10" width="16.421875" style="48" customWidth="1"/>
    <col min="11" max="11" width="15.421875" style="48" customWidth="1"/>
    <col min="12" max="13" width="13.00390625" style="48" customWidth="1"/>
    <col min="14" max="16384" width="9.140625" style="48" customWidth="1"/>
  </cols>
  <sheetData>
    <row r="1" ht="12.75" customHeight="1"/>
    <row r="2" spans="1:13" ht="14.25" customHeight="1">
      <c r="A2" s="46"/>
      <c r="B2" s="46"/>
      <c r="C2" s="130" t="s">
        <v>206</v>
      </c>
      <c r="D2" s="130"/>
      <c r="E2" s="130"/>
      <c r="F2" s="130"/>
      <c r="G2" s="130"/>
      <c r="H2" s="130"/>
      <c r="I2" s="47"/>
      <c r="J2" s="47"/>
      <c r="K2" s="47"/>
      <c r="L2" s="46"/>
      <c r="M2" s="46"/>
    </row>
    <row r="3" spans="1:13" ht="14.25" customHeight="1">
      <c r="A3" s="46"/>
      <c r="B3" s="46"/>
      <c r="C3" s="77" t="s">
        <v>243</v>
      </c>
      <c r="D3" s="130"/>
      <c r="E3" s="130"/>
      <c r="F3" s="130"/>
      <c r="G3" s="130"/>
      <c r="H3" s="130"/>
      <c r="I3" s="47"/>
      <c r="J3" s="47"/>
      <c r="K3" s="47"/>
      <c r="L3" s="46"/>
      <c r="M3" s="46"/>
    </row>
    <row r="4" spans="1:13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1" ht="36" customHeight="1">
      <c r="A5" s="122" t="s">
        <v>33</v>
      </c>
      <c r="B5" s="123"/>
      <c r="C5" s="131" t="s">
        <v>50</v>
      </c>
      <c r="D5" s="122" t="s">
        <v>51</v>
      </c>
      <c r="E5" s="123"/>
      <c r="F5" s="139" t="s">
        <v>213</v>
      </c>
      <c r="G5" s="139"/>
      <c r="H5" s="139"/>
      <c r="I5" s="139"/>
      <c r="J5" s="139"/>
      <c r="K5" s="139"/>
    </row>
    <row r="6" spans="1:11" ht="12.75" customHeight="1">
      <c r="A6" s="124"/>
      <c r="B6" s="125"/>
      <c r="C6" s="132"/>
      <c r="D6" s="124"/>
      <c r="E6" s="125"/>
      <c r="F6" s="138" t="s">
        <v>214</v>
      </c>
      <c r="G6" s="139" t="s">
        <v>54</v>
      </c>
      <c r="H6" s="139"/>
      <c r="I6" s="139"/>
      <c r="J6" s="139"/>
      <c r="K6" s="139"/>
    </row>
    <row r="7" spans="1:11" ht="53.25" customHeight="1">
      <c r="A7" s="124"/>
      <c r="B7" s="125"/>
      <c r="C7" s="132"/>
      <c r="D7" s="124"/>
      <c r="E7" s="125"/>
      <c r="F7" s="138"/>
      <c r="G7" s="138" t="s">
        <v>215</v>
      </c>
      <c r="H7" s="138" t="s">
        <v>218</v>
      </c>
      <c r="I7" s="138" t="s">
        <v>216</v>
      </c>
      <c r="J7" s="131" t="s">
        <v>217</v>
      </c>
      <c r="K7" s="141" t="s">
        <v>237</v>
      </c>
    </row>
    <row r="8" spans="1:11" ht="62.25" customHeight="1">
      <c r="A8" s="128"/>
      <c r="B8" s="129"/>
      <c r="C8" s="133"/>
      <c r="D8" s="51" t="s">
        <v>106</v>
      </c>
      <c r="E8" s="51" t="s">
        <v>107</v>
      </c>
      <c r="F8" s="138"/>
      <c r="G8" s="138"/>
      <c r="H8" s="138"/>
      <c r="I8" s="138"/>
      <c r="J8" s="133"/>
      <c r="K8" s="133"/>
    </row>
    <row r="9" spans="1:11" ht="12.75" customHeight="1">
      <c r="A9" s="126">
        <v>1</v>
      </c>
      <c r="B9" s="127"/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</row>
    <row r="10" spans="1:11" s="54" customFormat="1" ht="12.75" customHeight="1">
      <c r="A10" s="118" t="s">
        <v>108</v>
      </c>
      <c r="B10" s="119"/>
      <c r="C10" s="53">
        <v>100</v>
      </c>
      <c r="D10" s="42" t="s">
        <v>111</v>
      </c>
      <c r="E10" s="53"/>
      <c r="F10" s="59">
        <f>SUM(G10:K10)</f>
        <v>4810865</v>
      </c>
      <c r="G10" s="59">
        <f>SUM(G12:G17)</f>
        <v>230000</v>
      </c>
      <c r="H10" s="59">
        <f>SUM(H12:H17)</f>
        <v>540000</v>
      </c>
      <c r="I10" s="59">
        <f>SUM(I12:I17)</f>
        <v>0</v>
      </c>
      <c r="J10" s="59">
        <f>SUM(J12:J17)</f>
        <v>140865</v>
      </c>
      <c r="K10" s="59">
        <f>SUM(K12:K17)</f>
        <v>3900000</v>
      </c>
    </row>
    <row r="11" spans="1:11" ht="12.75" customHeight="1">
      <c r="A11" s="112" t="s">
        <v>109</v>
      </c>
      <c r="B11" s="113"/>
      <c r="C11" s="52"/>
      <c r="D11" s="41"/>
      <c r="E11" s="52"/>
      <c r="F11" s="60"/>
      <c r="G11" s="60"/>
      <c r="H11" s="60"/>
      <c r="I11" s="60"/>
      <c r="J11" s="60"/>
      <c r="K11" s="60"/>
    </row>
    <row r="12" spans="1:11" ht="15" customHeight="1">
      <c r="A12" s="112" t="s">
        <v>61</v>
      </c>
      <c r="B12" s="113"/>
      <c r="C12" s="41" t="s">
        <v>110</v>
      </c>
      <c r="D12" s="41" t="s">
        <v>111</v>
      </c>
      <c r="E12" s="41" t="s">
        <v>62</v>
      </c>
      <c r="F12" s="61">
        <f>SUM(G12:K12)</f>
        <v>0</v>
      </c>
      <c r="G12" s="61"/>
      <c r="H12" s="61"/>
      <c r="I12" s="61"/>
      <c r="J12" s="61"/>
      <c r="K12" s="61"/>
    </row>
    <row r="13" spans="1:11" ht="15" customHeight="1">
      <c r="A13" s="112" t="s">
        <v>112</v>
      </c>
      <c r="B13" s="113"/>
      <c r="C13" s="41" t="s">
        <v>62</v>
      </c>
      <c r="D13" s="41" t="s">
        <v>111</v>
      </c>
      <c r="E13" s="41" t="s">
        <v>64</v>
      </c>
      <c r="F13" s="61">
        <f aca="true" t="shared" si="0" ref="F13:F19">SUM(G13:K13)</f>
        <v>4130000</v>
      </c>
      <c r="G13" s="61">
        <v>230000</v>
      </c>
      <c r="H13" s="61"/>
      <c r="I13" s="61"/>
      <c r="J13" s="61"/>
      <c r="K13" s="61">
        <v>3900000</v>
      </c>
    </row>
    <row r="14" spans="1:11" ht="24" customHeight="1">
      <c r="A14" s="112" t="s">
        <v>113</v>
      </c>
      <c r="B14" s="113"/>
      <c r="C14" s="41" t="s">
        <v>64</v>
      </c>
      <c r="D14" s="41" t="s">
        <v>111</v>
      </c>
      <c r="E14" s="55" t="s">
        <v>114</v>
      </c>
      <c r="F14" s="61">
        <f t="shared" si="0"/>
        <v>0</v>
      </c>
      <c r="G14" s="61"/>
      <c r="H14" s="61"/>
      <c r="I14" s="61"/>
      <c r="J14" s="61"/>
      <c r="K14" s="61"/>
    </row>
    <row r="15" spans="1:11" ht="60" customHeight="1">
      <c r="A15" s="112" t="s">
        <v>115</v>
      </c>
      <c r="B15" s="113"/>
      <c r="C15" s="41" t="s">
        <v>114</v>
      </c>
      <c r="D15" s="41" t="s">
        <v>111</v>
      </c>
      <c r="E15" s="41"/>
      <c r="F15" s="61">
        <f t="shared" si="0"/>
        <v>0</v>
      </c>
      <c r="G15" s="61"/>
      <c r="H15" s="61"/>
      <c r="I15" s="61"/>
      <c r="J15" s="61"/>
      <c r="K15" s="61"/>
    </row>
    <row r="16" spans="1:11" ht="15" customHeight="1">
      <c r="A16" s="112" t="s">
        <v>118</v>
      </c>
      <c r="B16" s="113"/>
      <c r="C16" s="41" t="s">
        <v>119</v>
      </c>
      <c r="D16" s="41" t="s">
        <v>111</v>
      </c>
      <c r="E16" s="41" t="s">
        <v>63</v>
      </c>
      <c r="F16" s="61">
        <f t="shared" si="0"/>
        <v>680865</v>
      </c>
      <c r="G16" s="61"/>
      <c r="H16" s="61">
        <v>540000</v>
      </c>
      <c r="I16" s="61"/>
      <c r="J16" s="61">
        <v>140865</v>
      </c>
      <c r="K16" s="61"/>
    </row>
    <row r="17" spans="1:11" ht="15" customHeight="1">
      <c r="A17" s="112" t="s">
        <v>120</v>
      </c>
      <c r="B17" s="113"/>
      <c r="C17" s="41" t="s">
        <v>63</v>
      </c>
      <c r="D17" s="41" t="s">
        <v>111</v>
      </c>
      <c r="E17" s="41"/>
      <c r="F17" s="61">
        <f t="shared" si="0"/>
        <v>0</v>
      </c>
      <c r="G17" s="61">
        <f>SUM(G18:G19)</f>
        <v>0</v>
      </c>
      <c r="H17" s="61">
        <f>SUM(H18:H19)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</row>
    <row r="18" spans="1:11" ht="15" customHeight="1">
      <c r="A18" s="112" t="s">
        <v>121</v>
      </c>
      <c r="B18" s="113"/>
      <c r="C18" s="41"/>
      <c r="D18" s="41" t="s">
        <v>111</v>
      </c>
      <c r="E18" s="41" t="s">
        <v>123</v>
      </c>
      <c r="F18" s="61">
        <f t="shared" si="0"/>
        <v>0</v>
      </c>
      <c r="G18" s="61"/>
      <c r="H18" s="61"/>
      <c r="I18" s="61"/>
      <c r="J18" s="61"/>
      <c r="K18" s="61"/>
    </row>
    <row r="19" spans="1:11" ht="12.75">
      <c r="A19" s="112" t="s">
        <v>122</v>
      </c>
      <c r="B19" s="113"/>
      <c r="C19" s="41"/>
      <c r="D19" s="41" t="s">
        <v>111</v>
      </c>
      <c r="E19" s="41" t="s">
        <v>124</v>
      </c>
      <c r="F19" s="61">
        <f t="shared" si="0"/>
        <v>0</v>
      </c>
      <c r="G19" s="61"/>
      <c r="H19" s="61"/>
      <c r="I19" s="61"/>
      <c r="J19" s="61"/>
      <c r="K19" s="61"/>
    </row>
    <row r="20" spans="1:11" ht="12.75">
      <c r="A20" s="126"/>
      <c r="B20" s="127"/>
      <c r="C20" s="41"/>
      <c r="D20" s="41"/>
      <c r="E20" s="41"/>
      <c r="F20" s="61"/>
      <c r="G20" s="61"/>
      <c r="H20" s="61"/>
      <c r="I20" s="61"/>
      <c r="J20" s="61"/>
      <c r="K20" s="61"/>
    </row>
    <row r="21" spans="1:11" s="54" customFormat="1" ht="12.75">
      <c r="A21" s="118" t="s">
        <v>125</v>
      </c>
      <c r="B21" s="119"/>
      <c r="C21" s="42" t="s">
        <v>128</v>
      </c>
      <c r="D21" s="42"/>
      <c r="E21" s="42"/>
      <c r="F21" s="59">
        <f>SUM(G21:K21)</f>
        <v>4831456.65</v>
      </c>
      <c r="G21" s="62">
        <f>G23+G31+G37+G42+G44+G45</f>
        <v>230206.65</v>
      </c>
      <c r="H21" s="62">
        <f>H23+H31+H37+H42+H44+H45</f>
        <v>560385</v>
      </c>
      <c r="I21" s="62">
        <f>I23+I31+I37+I42+I44+I45</f>
        <v>0</v>
      </c>
      <c r="J21" s="62">
        <f>J23+J31+J37+J42+J44+J45</f>
        <v>140865</v>
      </c>
      <c r="K21" s="62">
        <f>K23+K31+K37+K42+K44+K45</f>
        <v>3900000</v>
      </c>
    </row>
    <row r="22" spans="1:11" s="54" customFormat="1" ht="12.75">
      <c r="A22" s="112" t="s">
        <v>126</v>
      </c>
      <c r="B22" s="113"/>
      <c r="C22" s="42"/>
      <c r="D22" s="42"/>
      <c r="E22" s="42"/>
      <c r="F22" s="62"/>
      <c r="G22" s="62"/>
      <c r="H22" s="62"/>
      <c r="I22" s="62"/>
      <c r="J22" s="62"/>
      <c r="K22" s="62"/>
    </row>
    <row r="23" spans="1:11" s="54" customFormat="1" ht="12.75">
      <c r="A23" s="114" t="s">
        <v>127</v>
      </c>
      <c r="B23" s="115"/>
      <c r="C23" s="63" t="s">
        <v>129</v>
      </c>
      <c r="D23" s="64"/>
      <c r="E23" s="64"/>
      <c r="F23" s="65">
        <f aca="true" t="shared" si="1" ref="F23:F65">SUM(G23:K23)</f>
        <v>80500</v>
      </c>
      <c r="G23" s="65">
        <f>G24</f>
        <v>80500</v>
      </c>
      <c r="H23" s="65">
        <f>H24</f>
        <v>0</v>
      </c>
      <c r="I23" s="65">
        <f>I24</f>
        <v>0</v>
      </c>
      <c r="J23" s="65">
        <f>J24</f>
        <v>0</v>
      </c>
      <c r="K23" s="65">
        <f>K24</f>
        <v>0</v>
      </c>
    </row>
    <row r="24" spans="1:11" s="54" customFormat="1" ht="26.25" customHeight="1">
      <c r="A24" s="112" t="s">
        <v>130</v>
      </c>
      <c r="B24" s="113"/>
      <c r="C24" s="41" t="s">
        <v>131</v>
      </c>
      <c r="D24" s="42"/>
      <c r="E24" s="42"/>
      <c r="F24" s="61">
        <f t="shared" si="1"/>
        <v>80500</v>
      </c>
      <c r="G24" s="61">
        <f>SUM(G25:G29)</f>
        <v>80500</v>
      </c>
      <c r="H24" s="61">
        <f>SUM(H25:H29)</f>
        <v>0</v>
      </c>
      <c r="I24" s="61">
        <f>SUM(I25:I29)</f>
        <v>0</v>
      </c>
      <c r="J24" s="61">
        <f>SUM(J25:J29)</f>
        <v>0</v>
      </c>
      <c r="K24" s="61">
        <f>SUM(K25:K29)</f>
        <v>0</v>
      </c>
    </row>
    <row r="25" spans="1:11" s="54" customFormat="1" ht="24">
      <c r="A25" s="57" t="s">
        <v>141</v>
      </c>
      <c r="B25" s="57" t="s">
        <v>67</v>
      </c>
      <c r="C25" s="41"/>
      <c r="D25" s="41" t="s">
        <v>68</v>
      </c>
      <c r="E25" s="41" t="s">
        <v>131</v>
      </c>
      <c r="F25" s="61">
        <f t="shared" si="1"/>
        <v>61827.95</v>
      </c>
      <c r="G25" s="61">
        <v>61827.95</v>
      </c>
      <c r="H25" s="61"/>
      <c r="I25" s="61"/>
      <c r="J25" s="61"/>
      <c r="K25" s="61"/>
    </row>
    <row r="26" spans="1:11" s="54" customFormat="1" ht="48">
      <c r="A26" s="57" t="s">
        <v>142</v>
      </c>
      <c r="B26" s="57" t="s">
        <v>72</v>
      </c>
      <c r="C26" s="41"/>
      <c r="D26" s="41" t="s">
        <v>73</v>
      </c>
      <c r="E26" s="41" t="s">
        <v>133</v>
      </c>
      <c r="F26" s="61">
        <f t="shared" si="1"/>
        <v>0</v>
      </c>
      <c r="G26" s="61"/>
      <c r="H26" s="61"/>
      <c r="I26" s="61"/>
      <c r="J26" s="61"/>
      <c r="K26" s="61"/>
    </row>
    <row r="27" spans="1:11" s="54" customFormat="1" ht="48">
      <c r="A27" s="57" t="s">
        <v>142</v>
      </c>
      <c r="B27" s="57" t="s">
        <v>132</v>
      </c>
      <c r="C27" s="41"/>
      <c r="D27" s="41" t="s">
        <v>73</v>
      </c>
      <c r="E27" s="41" t="s">
        <v>134</v>
      </c>
      <c r="F27" s="61">
        <f t="shared" si="1"/>
        <v>0</v>
      </c>
      <c r="G27" s="61"/>
      <c r="H27" s="61"/>
      <c r="I27" s="61"/>
      <c r="J27" s="61"/>
      <c r="K27" s="61"/>
    </row>
    <row r="28" spans="1:11" s="54" customFormat="1" ht="96">
      <c r="A28" s="57" t="s">
        <v>154</v>
      </c>
      <c r="B28" s="57" t="s">
        <v>145</v>
      </c>
      <c r="C28" s="41"/>
      <c r="D28" s="41" t="s">
        <v>153</v>
      </c>
      <c r="E28" s="41" t="s">
        <v>139</v>
      </c>
      <c r="F28" s="61">
        <f t="shared" si="1"/>
        <v>0</v>
      </c>
      <c r="G28" s="61"/>
      <c r="H28" s="61"/>
      <c r="I28" s="61"/>
      <c r="J28" s="61"/>
      <c r="K28" s="61"/>
    </row>
    <row r="29" spans="1:11" s="54" customFormat="1" ht="96">
      <c r="A29" s="57" t="s">
        <v>143</v>
      </c>
      <c r="B29" s="57" t="s">
        <v>70</v>
      </c>
      <c r="C29" s="41"/>
      <c r="D29" s="41" t="s">
        <v>71</v>
      </c>
      <c r="E29" s="41" t="s">
        <v>135</v>
      </c>
      <c r="F29" s="61">
        <f t="shared" si="1"/>
        <v>18672.05</v>
      </c>
      <c r="G29" s="61">
        <v>18672.05</v>
      </c>
      <c r="H29" s="61"/>
      <c r="I29" s="61"/>
      <c r="J29" s="61"/>
      <c r="K29" s="61"/>
    </row>
    <row r="30" spans="1:11" s="54" customFormat="1" ht="12.75">
      <c r="A30" s="116"/>
      <c r="B30" s="117"/>
      <c r="C30" s="41"/>
      <c r="D30" s="41"/>
      <c r="E30" s="41"/>
      <c r="F30" s="61"/>
      <c r="G30" s="61"/>
      <c r="H30" s="61"/>
      <c r="I30" s="61"/>
      <c r="J30" s="61"/>
      <c r="K30" s="61"/>
    </row>
    <row r="31" spans="1:11" ht="27" customHeight="1">
      <c r="A31" s="109" t="s">
        <v>150</v>
      </c>
      <c r="B31" s="109"/>
      <c r="C31" s="63" t="s">
        <v>137</v>
      </c>
      <c r="D31" s="63"/>
      <c r="E31" s="63"/>
      <c r="F31" s="65">
        <f t="shared" si="1"/>
        <v>0</v>
      </c>
      <c r="G31" s="65">
        <f>SUM(G33:G36)</f>
        <v>0</v>
      </c>
      <c r="H31" s="65">
        <f>SUM(H33:H36)</f>
        <v>0</v>
      </c>
      <c r="I31" s="65">
        <f>SUM(I33:I36)</f>
        <v>0</v>
      </c>
      <c r="J31" s="65">
        <f>SUM(J33:J36)</f>
        <v>0</v>
      </c>
      <c r="K31" s="65">
        <f>SUM(K33:K36)</f>
        <v>0</v>
      </c>
    </row>
    <row r="32" spans="1:11" ht="12.75">
      <c r="A32" s="106" t="s">
        <v>136</v>
      </c>
      <c r="B32" s="106"/>
      <c r="C32" s="41"/>
      <c r="D32" s="41"/>
      <c r="E32" s="41"/>
      <c r="F32" s="61"/>
      <c r="G32" s="61"/>
      <c r="H32" s="61"/>
      <c r="I32" s="61"/>
      <c r="J32" s="61"/>
      <c r="K32" s="61"/>
    </row>
    <row r="33" spans="1:11" s="54" customFormat="1" ht="72">
      <c r="A33" s="57" t="s">
        <v>144</v>
      </c>
      <c r="B33" s="57" t="s">
        <v>132</v>
      </c>
      <c r="C33" s="41"/>
      <c r="D33" s="41" t="s">
        <v>138</v>
      </c>
      <c r="E33" s="41" t="s">
        <v>134</v>
      </c>
      <c r="F33" s="61">
        <f t="shared" si="1"/>
        <v>0</v>
      </c>
      <c r="G33" s="61"/>
      <c r="H33" s="61"/>
      <c r="I33" s="61"/>
      <c r="J33" s="61"/>
      <c r="K33" s="61"/>
    </row>
    <row r="34" spans="1:11" s="54" customFormat="1" ht="12.75">
      <c r="A34" s="57" t="s">
        <v>146</v>
      </c>
      <c r="B34" s="57" t="s">
        <v>145</v>
      </c>
      <c r="C34" s="41"/>
      <c r="D34" s="41" t="s">
        <v>76</v>
      </c>
      <c r="E34" s="41" t="s">
        <v>139</v>
      </c>
      <c r="F34" s="61">
        <f t="shared" si="1"/>
        <v>0</v>
      </c>
      <c r="G34" s="61"/>
      <c r="H34" s="61"/>
      <c r="I34" s="61"/>
      <c r="J34" s="61"/>
      <c r="K34" s="61"/>
    </row>
    <row r="35" spans="1:11" s="54" customFormat="1" ht="12.75">
      <c r="A35" s="57" t="s">
        <v>147</v>
      </c>
      <c r="B35" s="57" t="s">
        <v>145</v>
      </c>
      <c r="C35" s="41"/>
      <c r="D35" s="41" t="s">
        <v>140</v>
      </c>
      <c r="E35" s="41" t="s">
        <v>139</v>
      </c>
      <c r="F35" s="61">
        <f t="shared" si="1"/>
        <v>0</v>
      </c>
      <c r="G35" s="61"/>
      <c r="H35" s="61"/>
      <c r="I35" s="61"/>
      <c r="J35" s="61"/>
      <c r="K35" s="61"/>
    </row>
    <row r="36" spans="1:11" s="54" customFormat="1" ht="24">
      <c r="A36" s="57" t="s">
        <v>149</v>
      </c>
      <c r="B36" s="57" t="s">
        <v>145</v>
      </c>
      <c r="C36" s="41"/>
      <c r="D36" s="41" t="s">
        <v>148</v>
      </c>
      <c r="E36" s="41" t="s">
        <v>139</v>
      </c>
      <c r="F36" s="61">
        <f t="shared" si="1"/>
        <v>0</v>
      </c>
      <c r="G36" s="61"/>
      <c r="H36" s="61"/>
      <c r="I36" s="61"/>
      <c r="J36" s="61"/>
      <c r="K36" s="61"/>
    </row>
    <row r="37" spans="1:11" ht="27" customHeight="1">
      <c r="A37" s="109" t="s">
        <v>151</v>
      </c>
      <c r="B37" s="109"/>
      <c r="C37" s="63" t="s">
        <v>152</v>
      </c>
      <c r="D37" s="63"/>
      <c r="E37" s="63"/>
      <c r="F37" s="65">
        <f t="shared" si="1"/>
        <v>22050</v>
      </c>
      <c r="G37" s="65">
        <f>SUM(G39:G41)</f>
        <v>3000</v>
      </c>
      <c r="H37" s="65">
        <f>SUM(H39:H41)</f>
        <v>19050</v>
      </c>
      <c r="I37" s="65">
        <f>SUM(I39:I41)</f>
        <v>0</v>
      </c>
      <c r="J37" s="65">
        <f>SUM(J39:J41)</f>
        <v>0</v>
      </c>
      <c r="K37" s="65">
        <f>SUM(K39:K41)</f>
        <v>0</v>
      </c>
    </row>
    <row r="38" spans="1:11" ht="12.75">
      <c r="A38" s="106" t="s">
        <v>136</v>
      </c>
      <c r="B38" s="106"/>
      <c r="C38" s="41"/>
      <c r="D38" s="41"/>
      <c r="E38" s="41"/>
      <c r="F38" s="61"/>
      <c r="G38" s="61"/>
      <c r="H38" s="61"/>
      <c r="I38" s="61"/>
      <c r="J38" s="61"/>
      <c r="K38" s="61"/>
    </row>
    <row r="39" spans="1:11" s="54" customFormat="1" ht="36">
      <c r="A39" s="57" t="s">
        <v>155</v>
      </c>
      <c r="B39" s="57" t="s">
        <v>75</v>
      </c>
      <c r="C39" s="41"/>
      <c r="D39" s="41" t="s">
        <v>77</v>
      </c>
      <c r="E39" s="41" t="s">
        <v>139</v>
      </c>
      <c r="F39" s="61">
        <f t="shared" si="1"/>
        <v>0</v>
      </c>
      <c r="G39" s="61"/>
      <c r="H39" s="61"/>
      <c r="I39" s="61"/>
      <c r="J39" s="61"/>
      <c r="K39" s="61"/>
    </row>
    <row r="40" spans="1:11" s="54" customFormat="1" ht="24">
      <c r="A40" s="57" t="s">
        <v>156</v>
      </c>
      <c r="B40" s="57" t="s">
        <v>75</v>
      </c>
      <c r="C40" s="41"/>
      <c r="D40" s="41" t="s">
        <v>78</v>
      </c>
      <c r="E40" s="41" t="s">
        <v>139</v>
      </c>
      <c r="F40" s="61">
        <f t="shared" si="1"/>
        <v>0</v>
      </c>
      <c r="G40" s="61"/>
      <c r="H40" s="61"/>
      <c r="I40" s="61"/>
      <c r="J40" s="61"/>
      <c r="K40" s="61"/>
    </row>
    <row r="41" spans="1:11" s="54" customFormat="1" ht="12.75">
      <c r="A41" s="57" t="s">
        <v>157</v>
      </c>
      <c r="B41" s="57" t="s">
        <v>75</v>
      </c>
      <c r="C41" s="41"/>
      <c r="D41" s="41" t="s">
        <v>79</v>
      </c>
      <c r="E41" s="41" t="s">
        <v>139</v>
      </c>
      <c r="F41" s="61">
        <f t="shared" si="1"/>
        <v>22050</v>
      </c>
      <c r="G41" s="61">
        <v>3000</v>
      </c>
      <c r="H41" s="61">
        <v>19050</v>
      </c>
      <c r="I41" s="61"/>
      <c r="J41" s="61"/>
      <c r="K41" s="61"/>
    </row>
    <row r="42" spans="1:11" ht="27" customHeight="1">
      <c r="A42" s="109" t="s">
        <v>158</v>
      </c>
      <c r="B42" s="109"/>
      <c r="C42" s="63" t="s">
        <v>159</v>
      </c>
      <c r="D42" s="63"/>
      <c r="E42" s="63"/>
      <c r="F42" s="65">
        <f t="shared" si="1"/>
        <v>0</v>
      </c>
      <c r="G42" s="65"/>
      <c r="H42" s="65"/>
      <c r="I42" s="65"/>
      <c r="J42" s="65"/>
      <c r="K42" s="65"/>
    </row>
    <row r="43" spans="1:11" ht="12.75">
      <c r="A43" s="110"/>
      <c r="B43" s="111"/>
      <c r="C43" s="41"/>
      <c r="D43" s="41"/>
      <c r="E43" s="41"/>
      <c r="F43" s="61">
        <f t="shared" si="1"/>
        <v>0</v>
      </c>
      <c r="G43" s="61"/>
      <c r="H43" s="61"/>
      <c r="I43" s="61"/>
      <c r="J43" s="61"/>
      <c r="K43" s="61"/>
    </row>
    <row r="44" spans="1:11" ht="27" customHeight="1">
      <c r="A44" s="109" t="s">
        <v>160</v>
      </c>
      <c r="B44" s="109"/>
      <c r="C44" s="63" t="s">
        <v>161</v>
      </c>
      <c r="D44" s="63"/>
      <c r="E44" s="63"/>
      <c r="F44" s="65">
        <f t="shared" si="1"/>
        <v>0</v>
      </c>
      <c r="G44" s="65"/>
      <c r="H44" s="65"/>
      <c r="I44" s="65"/>
      <c r="J44" s="65"/>
      <c r="K44" s="65"/>
    </row>
    <row r="45" spans="1:11" ht="20.25" customHeight="1">
      <c r="A45" s="109" t="s">
        <v>162</v>
      </c>
      <c r="B45" s="109"/>
      <c r="C45" s="63" t="s">
        <v>163</v>
      </c>
      <c r="D45" s="63"/>
      <c r="E45" s="63"/>
      <c r="F45" s="65">
        <f t="shared" si="1"/>
        <v>4728906.65</v>
      </c>
      <c r="G45" s="65">
        <f>SUM(G46:G56)</f>
        <v>146706.65</v>
      </c>
      <c r="H45" s="65">
        <f>SUM(H46:H56)</f>
        <v>541335</v>
      </c>
      <c r="I45" s="65">
        <f>SUM(I46:I56)</f>
        <v>0</v>
      </c>
      <c r="J45" s="65">
        <f>SUM(J46:J56)</f>
        <v>140865</v>
      </c>
      <c r="K45" s="65">
        <f>SUM(K46:K56)</f>
        <v>3900000</v>
      </c>
    </row>
    <row r="46" spans="1:11" s="54" customFormat="1" ht="60">
      <c r="A46" s="57" t="s">
        <v>164</v>
      </c>
      <c r="B46" s="57" t="s">
        <v>84</v>
      </c>
      <c r="C46" s="56"/>
      <c r="D46" s="41" t="s">
        <v>66</v>
      </c>
      <c r="E46" s="41" t="s">
        <v>165</v>
      </c>
      <c r="F46" s="61">
        <f t="shared" si="1"/>
        <v>0</v>
      </c>
      <c r="G46" s="61"/>
      <c r="H46" s="61"/>
      <c r="I46" s="61"/>
      <c r="J46" s="61"/>
      <c r="K46" s="61"/>
    </row>
    <row r="47" spans="1:11" s="54" customFormat="1" ht="60">
      <c r="A47" s="57" t="s">
        <v>164</v>
      </c>
      <c r="B47" s="57" t="s">
        <v>81</v>
      </c>
      <c r="C47" s="56"/>
      <c r="D47" s="41" t="s">
        <v>66</v>
      </c>
      <c r="E47" s="41" t="s">
        <v>166</v>
      </c>
      <c r="F47" s="61">
        <f t="shared" si="1"/>
        <v>0</v>
      </c>
      <c r="G47" s="61"/>
      <c r="H47" s="61"/>
      <c r="I47" s="61"/>
      <c r="J47" s="61"/>
      <c r="K47" s="61"/>
    </row>
    <row r="48" spans="1:11" s="54" customFormat="1" ht="60">
      <c r="A48" s="57" t="s">
        <v>164</v>
      </c>
      <c r="B48" s="57" t="s">
        <v>69</v>
      </c>
      <c r="C48" s="56"/>
      <c r="D48" s="41" t="s">
        <v>66</v>
      </c>
      <c r="E48" s="41" t="s">
        <v>167</v>
      </c>
      <c r="F48" s="61">
        <f t="shared" si="1"/>
        <v>46000</v>
      </c>
      <c r="G48" s="61">
        <v>46000</v>
      </c>
      <c r="H48" s="61"/>
      <c r="I48" s="61"/>
      <c r="J48" s="61"/>
      <c r="K48" s="61"/>
    </row>
    <row r="49" spans="1:11" s="54" customFormat="1" ht="60">
      <c r="A49" s="57" t="s">
        <v>164</v>
      </c>
      <c r="B49" s="57" t="s">
        <v>65</v>
      </c>
      <c r="C49" s="56"/>
      <c r="D49" s="41" t="s">
        <v>66</v>
      </c>
      <c r="E49" s="41" t="s">
        <v>168</v>
      </c>
      <c r="F49" s="61">
        <f t="shared" si="1"/>
        <v>0</v>
      </c>
      <c r="G49" s="61"/>
      <c r="H49" s="61"/>
      <c r="I49" s="61"/>
      <c r="J49" s="61"/>
      <c r="K49" s="61"/>
    </row>
    <row r="50" spans="1:11" s="54" customFormat="1" ht="60">
      <c r="A50" s="57" t="s">
        <v>164</v>
      </c>
      <c r="B50" s="57" t="s">
        <v>80</v>
      </c>
      <c r="C50" s="56"/>
      <c r="D50" s="41" t="s">
        <v>66</v>
      </c>
      <c r="E50" s="41" t="s">
        <v>169</v>
      </c>
      <c r="F50" s="61">
        <f t="shared" si="1"/>
        <v>140000</v>
      </c>
      <c r="G50" s="61"/>
      <c r="H50" s="61">
        <v>140000</v>
      </c>
      <c r="I50" s="61"/>
      <c r="J50" s="61"/>
      <c r="K50" s="61"/>
    </row>
    <row r="51" spans="1:11" s="54" customFormat="1" ht="60">
      <c r="A51" s="57" t="s">
        <v>164</v>
      </c>
      <c r="B51" s="57" t="s">
        <v>74</v>
      </c>
      <c r="C51" s="56"/>
      <c r="D51" s="41" t="s">
        <v>66</v>
      </c>
      <c r="E51" s="41" t="s">
        <v>170</v>
      </c>
      <c r="F51" s="61">
        <f t="shared" si="1"/>
        <v>183433</v>
      </c>
      <c r="G51" s="61">
        <f>20633</f>
        <v>20633</v>
      </c>
      <c r="H51" s="61">
        <v>162800</v>
      </c>
      <c r="I51" s="61"/>
      <c r="J51" s="61"/>
      <c r="K51" s="61"/>
    </row>
    <row r="52" spans="1:11" s="54" customFormat="1" ht="60">
      <c r="A52" s="57" t="s">
        <v>164</v>
      </c>
      <c r="B52" s="57" t="s">
        <v>75</v>
      </c>
      <c r="C52" s="56"/>
      <c r="D52" s="41" t="s">
        <v>66</v>
      </c>
      <c r="E52" s="41" t="s">
        <v>139</v>
      </c>
      <c r="F52" s="61">
        <f t="shared" si="1"/>
        <v>0</v>
      </c>
      <c r="G52" s="61"/>
      <c r="H52" s="61"/>
      <c r="I52" s="61"/>
      <c r="J52" s="61"/>
      <c r="K52" s="61"/>
    </row>
    <row r="53" spans="1:11" s="54" customFormat="1" ht="60">
      <c r="A53" s="57" t="s">
        <v>164</v>
      </c>
      <c r="B53" s="57" t="s">
        <v>83</v>
      </c>
      <c r="C53" s="56"/>
      <c r="D53" s="41" t="s">
        <v>66</v>
      </c>
      <c r="E53" s="41" t="s">
        <v>171</v>
      </c>
      <c r="F53" s="61">
        <f t="shared" si="1"/>
        <v>0</v>
      </c>
      <c r="G53" s="61">
        <f>10000-10000</f>
        <v>0</v>
      </c>
      <c r="H53" s="61"/>
      <c r="I53" s="61"/>
      <c r="J53" s="61"/>
      <c r="K53" s="61"/>
    </row>
    <row r="54" spans="1:11" s="54" customFormat="1" ht="60">
      <c r="A54" s="57" t="s">
        <v>164</v>
      </c>
      <c r="B54" s="57" t="s">
        <v>172</v>
      </c>
      <c r="C54" s="56"/>
      <c r="D54" s="41" t="s">
        <v>66</v>
      </c>
      <c r="E54" s="41" t="s">
        <v>173</v>
      </c>
      <c r="F54" s="61">
        <f t="shared" si="1"/>
        <v>0</v>
      </c>
      <c r="G54" s="61"/>
      <c r="H54" s="61"/>
      <c r="I54" s="61"/>
      <c r="J54" s="61"/>
      <c r="K54" s="61"/>
    </row>
    <row r="55" spans="1:11" s="54" customFormat="1" ht="60">
      <c r="A55" s="57" t="s">
        <v>164</v>
      </c>
      <c r="B55" s="57" t="s">
        <v>82</v>
      </c>
      <c r="C55" s="56"/>
      <c r="D55" s="41" t="s">
        <v>66</v>
      </c>
      <c r="E55" s="41" t="s">
        <v>76</v>
      </c>
      <c r="F55" s="61">
        <f t="shared" si="1"/>
        <v>4359473.65</v>
      </c>
      <c r="G55" s="61">
        <v>80073.65</v>
      </c>
      <c r="H55" s="61">
        <v>238535</v>
      </c>
      <c r="I55" s="61"/>
      <c r="J55" s="61">
        <v>140865</v>
      </c>
      <c r="K55" s="61">
        <v>3900000</v>
      </c>
    </row>
    <row r="56" spans="1:11" s="54" customFormat="1" ht="60">
      <c r="A56" s="57" t="s">
        <v>164</v>
      </c>
      <c r="B56" s="57" t="s">
        <v>174</v>
      </c>
      <c r="C56" s="56"/>
      <c r="D56" s="41" t="s">
        <v>66</v>
      </c>
      <c r="E56" s="41" t="s">
        <v>175</v>
      </c>
      <c r="F56" s="61">
        <f t="shared" si="1"/>
        <v>0</v>
      </c>
      <c r="G56" s="61"/>
      <c r="H56" s="61"/>
      <c r="I56" s="61"/>
      <c r="J56" s="61"/>
      <c r="K56" s="61"/>
    </row>
    <row r="57" spans="1:11" s="54" customFormat="1" ht="12.75">
      <c r="A57" s="107"/>
      <c r="B57" s="108"/>
      <c r="C57" s="56"/>
      <c r="D57" s="41"/>
      <c r="E57" s="41"/>
      <c r="F57" s="61"/>
      <c r="G57" s="61"/>
      <c r="H57" s="61"/>
      <c r="I57" s="61"/>
      <c r="J57" s="61"/>
      <c r="K57" s="61"/>
    </row>
    <row r="58" spans="1:11" s="54" customFormat="1" ht="12.75">
      <c r="A58" s="105" t="s">
        <v>176</v>
      </c>
      <c r="B58" s="105"/>
      <c r="C58" s="42" t="s">
        <v>177</v>
      </c>
      <c r="D58" s="42" t="s">
        <v>111</v>
      </c>
      <c r="E58" s="42"/>
      <c r="F58" s="61">
        <f t="shared" si="1"/>
        <v>0</v>
      </c>
      <c r="G58" s="61"/>
      <c r="H58" s="61"/>
      <c r="I58" s="61"/>
      <c r="J58" s="61"/>
      <c r="K58" s="61"/>
    </row>
    <row r="59" spans="1:11" ht="12.75">
      <c r="A59" s="106" t="s">
        <v>178</v>
      </c>
      <c r="B59" s="106"/>
      <c r="C59" s="41" t="s">
        <v>171</v>
      </c>
      <c r="D59" s="41" t="s">
        <v>111</v>
      </c>
      <c r="E59" s="41"/>
      <c r="F59" s="61">
        <f t="shared" si="1"/>
        <v>0</v>
      </c>
      <c r="G59" s="61"/>
      <c r="H59" s="61"/>
      <c r="I59" s="61"/>
      <c r="J59" s="61"/>
      <c r="K59" s="61"/>
    </row>
    <row r="60" spans="1:11" ht="12.75">
      <c r="A60" s="106" t="s">
        <v>179</v>
      </c>
      <c r="B60" s="106"/>
      <c r="C60" s="41" t="s">
        <v>173</v>
      </c>
      <c r="D60" s="41" t="s">
        <v>111</v>
      </c>
      <c r="E60" s="41"/>
      <c r="F60" s="61">
        <f t="shared" si="1"/>
        <v>0</v>
      </c>
      <c r="G60" s="61"/>
      <c r="H60" s="61"/>
      <c r="I60" s="61"/>
      <c r="J60" s="61"/>
      <c r="K60" s="61"/>
    </row>
    <row r="61" spans="1:11" s="54" customFormat="1" ht="12.75">
      <c r="A61" s="105" t="s">
        <v>180</v>
      </c>
      <c r="B61" s="105"/>
      <c r="C61" s="42" t="s">
        <v>183</v>
      </c>
      <c r="D61" s="42" t="s">
        <v>111</v>
      </c>
      <c r="E61" s="42"/>
      <c r="F61" s="61">
        <f t="shared" si="1"/>
        <v>0</v>
      </c>
      <c r="G61" s="61"/>
      <c r="H61" s="61"/>
      <c r="I61" s="61"/>
      <c r="J61" s="61"/>
      <c r="K61" s="61"/>
    </row>
    <row r="62" spans="1:11" ht="12.75">
      <c r="A62" s="106" t="s">
        <v>181</v>
      </c>
      <c r="B62" s="106"/>
      <c r="C62" s="41" t="s">
        <v>123</v>
      </c>
      <c r="D62" s="41" t="s">
        <v>111</v>
      </c>
      <c r="E62" s="41"/>
      <c r="F62" s="61">
        <f t="shared" si="1"/>
        <v>0</v>
      </c>
      <c r="G62" s="61"/>
      <c r="H62" s="61"/>
      <c r="I62" s="61"/>
      <c r="J62" s="61"/>
      <c r="K62" s="61"/>
    </row>
    <row r="63" spans="1:11" ht="12.75">
      <c r="A63" s="106" t="s">
        <v>182</v>
      </c>
      <c r="B63" s="106"/>
      <c r="C63" s="41" t="s">
        <v>184</v>
      </c>
      <c r="D63" s="41" t="s">
        <v>111</v>
      </c>
      <c r="E63" s="41"/>
      <c r="F63" s="61">
        <f t="shared" si="1"/>
        <v>0</v>
      </c>
      <c r="G63" s="61"/>
      <c r="H63" s="61"/>
      <c r="I63" s="61"/>
      <c r="J63" s="61"/>
      <c r="K63" s="61"/>
    </row>
    <row r="64" spans="1:11" s="54" customFormat="1" ht="12.75">
      <c r="A64" s="105" t="s">
        <v>85</v>
      </c>
      <c r="B64" s="105"/>
      <c r="C64" s="42" t="s">
        <v>86</v>
      </c>
      <c r="D64" s="42" t="s">
        <v>111</v>
      </c>
      <c r="E64" s="42"/>
      <c r="F64" s="61">
        <f t="shared" si="1"/>
        <v>20591.65</v>
      </c>
      <c r="G64" s="61">
        <v>206.65</v>
      </c>
      <c r="H64" s="61">
        <v>20385</v>
      </c>
      <c r="I64" s="61"/>
      <c r="J64" s="61"/>
      <c r="K64" s="61"/>
    </row>
    <row r="65" spans="1:11" s="54" customFormat="1" ht="12.75">
      <c r="A65" s="105" t="s">
        <v>87</v>
      </c>
      <c r="B65" s="105"/>
      <c r="C65" s="42" t="s">
        <v>88</v>
      </c>
      <c r="D65" s="42" t="s">
        <v>111</v>
      </c>
      <c r="E65" s="42"/>
      <c r="F65" s="61">
        <f t="shared" si="1"/>
        <v>0</v>
      </c>
      <c r="G65" s="61"/>
      <c r="H65" s="61"/>
      <c r="I65" s="61"/>
      <c r="J65" s="61"/>
      <c r="K65" s="61"/>
    </row>
  </sheetData>
  <sheetProtection/>
  <mergeCells count="47">
    <mergeCell ref="C2:H2"/>
    <mergeCell ref="C3:H3"/>
    <mergeCell ref="A5:B8"/>
    <mergeCell ref="C5:C8"/>
    <mergeCell ref="D5:E7"/>
    <mergeCell ref="F5:K5"/>
    <mergeCell ref="F6:F8"/>
    <mergeCell ref="G6:K6"/>
    <mergeCell ref="G7:G8"/>
    <mergeCell ref="H7:H8"/>
    <mergeCell ref="I7:I8"/>
    <mergeCell ref="A9:B9"/>
    <mergeCell ref="A10:B10"/>
    <mergeCell ref="J7:J8"/>
    <mergeCell ref="K7:K8"/>
    <mergeCell ref="A11:B11"/>
    <mergeCell ref="A12:B12"/>
    <mergeCell ref="A19:B19"/>
    <mergeCell ref="A21:B21"/>
    <mergeCell ref="A22:B22"/>
    <mergeCell ref="A23:B23"/>
    <mergeCell ref="A24:B24"/>
    <mergeCell ref="A30:B30"/>
    <mergeCell ref="A31:B31"/>
    <mergeCell ref="A32:B32"/>
    <mergeCell ref="A37:B37"/>
    <mergeCell ref="A38:B38"/>
    <mergeCell ref="A42:B42"/>
    <mergeCell ref="A43:B43"/>
    <mergeCell ref="A44:B44"/>
    <mergeCell ref="A45:B45"/>
    <mergeCell ref="A63:B63"/>
    <mergeCell ref="A64:B64"/>
    <mergeCell ref="A57:B57"/>
    <mergeCell ref="A58:B58"/>
    <mergeCell ref="A59:B59"/>
    <mergeCell ref="A60:B60"/>
    <mergeCell ref="A65:B65"/>
    <mergeCell ref="A13:B13"/>
    <mergeCell ref="A14:B14"/>
    <mergeCell ref="A15:B15"/>
    <mergeCell ref="A16:B16"/>
    <mergeCell ref="A17:B17"/>
    <mergeCell ref="A18:B18"/>
    <mergeCell ref="A20:B20"/>
    <mergeCell ref="A61:B61"/>
    <mergeCell ref="A62:B6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5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BreakPreview" zoomScaleSheetLayoutView="100" zoomScalePageLayoutView="0" workbookViewId="0" topLeftCell="A4">
      <selection activeCell="E20" sqref="E20"/>
    </sheetView>
  </sheetViews>
  <sheetFormatPr defaultColWidth="9.140625" defaultRowHeight="12.75" customHeight="1"/>
  <cols>
    <col min="1" max="1" width="28.00390625" style="0" customWidth="1"/>
    <col min="2" max="2" width="8.7109375" style="0" customWidth="1"/>
    <col min="3" max="6" width="13.7109375" style="0" customWidth="1"/>
  </cols>
  <sheetData>
    <row r="1" spans="1:6" ht="12.75" customHeight="1">
      <c r="A1" s="27"/>
      <c r="B1" s="27"/>
      <c r="C1" s="27"/>
      <c r="D1" s="27"/>
      <c r="E1" s="27"/>
      <c r="F1" s="27" t="s">
        <v>201</v>
      </c>
    </row>
    <row r="2" spans="1:6" ht="26.25" customHeight="1">
      <c r="A2" s="142" t="s">
        <v>200</v>
      </c>
      <c r="B2" s="142"/>
      <c r="C2" s="142"/>
      <c r="D2" s="142"/>
      <c r="E2" s="142"/>
      <c r="F2" s="142"/>
    </row>
    <row r="3" spans="1:6" ht="14.25" customHeight="1">
      <c r="A3" s="77" t="s">
        <v>242</v>
      </c>
      <c r="B3" s="77"/>
      <c r="C3" s="77"/>
      <c r="D3" s="77"/>
      <c r="E3" s="77"/>
      <c r="F3" s="77"/>
    </row>
    <row r="4" spans="1:6" ht="12.75" customHeight="1">
      <c r="A4" s="27"/>
      <c r="B4" s="27"/>
      <c r="C4" s="27"/>
      <c r="D4" s="27"/>
      <c r="E4" s="27"/>
      <c r="F4" s="27"/>
    </row>
    <row r="5" spans="1:6" ht="45" customHeight="1">
      <c r="A5" s="137" t="s">
        <v>33</v>
      </c>
      <c r="B5" s="137" t="s">
        <v>50</v>
      </c>
      <c r="C5" s="137" t="s">
        <v>89</v>
      </c>
      <c r="D5" s="143" t="s">
        <v>90</v>
      </c>
      <c r="E5" s="143"/>
      <c r="F5" s="143"/>
    </row>
    <row r="6" spans="1:6" ht="12.75" customHeight="1">
      <c r="A6" s="137"/>
      <c r="B6" s="137"/>
      <c r="C6" s="137"/>
      <c r="D6" s="137" t="s">
        <v>91</v>
      </c>
      <c r="E6" s="28" t="s">
        <v>54</v>
      </c>
      <c r="F6" s="28"/>
    </row>
    <row r="7" spans="1:6" ht="224.25" customHeight="1">
      <c r="A7" s="137"/>
      <c r="B7" s="137"/>
      <c r="C7" s="137"/>
      <c r="D7" s="137"/>
      <c r="E7" s="28" t="s">
        <v>92</v>
      </c>
      <c r="F7" s="28" t="s">
        <v>93</v>
      </c>
    </row>
    <row r="8" spans="1:6" ht="52.5" customHeight="1">
      <c r="A8" s="137"/>
      <c r="B8" s="137"/>
      <c r="C8" s="137"/>
      <c r="D8" s="28" t="s">
        <v>247</v>
      </c>
      <c r="E8" s="28" t="s">
        <v>248</v>
      </c>
      <c r="F8" s="28" t="s">
        <v>185</v>
      </c>
    </row>
    <row r="9" spans="1:6" ht="12.75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</row>
    <row r="10" spans="1:6" ht="47.25">
      <c r="A10" s="44" t="s">
        <v>186</v>
      </c>
      <c r="B10" s="32" t="s">
        <v>193</v>
      </c>
      <c r="C10" s="32" t="s">
        <v>111</v>
      </c>
      <c r="D10" s="40">
        <f aca="true" t="shared" si="0" ref="D10:D15">E10</f>
        <v>9988759.65</v>
      </c>
      <c r="E10" s="40">
        <f>E11+E17</f>
        <v>9988759.65</v>
      </c>
      <c r="F10" s="40"/>
    </row>
    <row r="11" spans="1:6" ht="63">
      <c r="A11" s="44" t="s">
        <v>187</v>
      </c>
      <c r="B11" s="32" t="s">
        <v>194</v>
      </c>
      <c r="C11" s="40">
        <v>2017</v>
      </c>
      <c r="D11" s="40">
        <f t="shared" si="0"/>
        <v>113996.97</v>
      </c>
      <c r="E11" s="40">
        <f>E13+E14+E15+E16</f>
        <v>113996.97</v>
      </c>
      <c r="F11" s="40"/>
    </row>
    <row r="12" spans="1:6" ht="15.75">
      <c r="A12" s="44" t="s">
        <v>188</v>
      </c>
      <c r="B12" s="32"/>
      <c r="C12" s="40"/>
      <c r="D12" s="40">
        <f t="shared" si="0"/>
        <v>0</v>
      </c>
      <c r="E12" s="40"/>
      <c r="F12" s="40"/>
    </row>
    <row r="13" spans="1:6" ht="94.5">
      <c r="A13" s="45" t="s">
        <v>189</v>
      </c>
      <c r="B13" s="32"/>
      <c r="C13" s="40"/>
      <c r="D13" s="40">
        <f t="shared" si="0"/>
        <v>99265.27</v>
      </c>
      <c r="E13" s="40">
        <f>3403.85+93496.4+2040+325.02</f>
        <v>99265.27</v>
      </c>
      <c r="F13" s="40"/>
    </row>
    <row r="14" spans="1:6" ht="110.25">
      <c r="A14" s="45" t="s">
        <v>190</v>
      </c>
      <c r="B14" s="32"/>
      <c r="C14" s="40"/>
      <c r="D14" s="40">
        <f t="shared" si="0"/>
        <v>0</v>
      </c>
      <c r="E14" s="40">
        <v>0</v>
      </c>
      <c r="F14" s="40"/>
    </row>
    <row r="15" spans="1:6" ht="63">
      <c r="A15" s="45" t="s">
        <v>191</v>
      </c>
      <c r="B15" s="32"/>
      <c r="C15" s="40"/>
      <c r="D15" s="40">
        <f t="shared" si="0"/>
        <v>0</v>
      </c>
      <c r="E15" s="40">
        <v>0</v>
      </c>
      <c r="F15" s="40"/>
    </row>
    <row r="16" spans="1:6" ht="94.5">
      <c r="A16" s="45" t="s">
        <v>59</v>
      </c>
      <c r="B16" s="32"/>
      <c r="C16" s="40">
        <v>2017</v>
      </c>
      <c r="D16" s="40">
        <f>E16</f>
        <v>14731.7</v>
      </c>
      <c r="E16" s="40">
        <v>14731.7</v>
      </c>
      <c r="F16" s="40"/>
    </row>
    <row r="17" spans="1:6" ht="47.25">
      <c r="A17" s="44" t="s">
        <v>192</v>
      </c>
      <c r="B17" s="32" t="s">
        <v>195</v>
      </c>
      <c r="C17" s="40">
        <v>2018</v>
      </c>
      <c r="D17" s="40">
        <f>E17</f>
        <v>9874762.68</v>
      </c>
      <c r="E17" s="40">
        <f>E19+E20+E23</f>
        <v>9874762.68</v>
      </c>
      <c r="F17" s="40"/>
    </row>
    <row r="18" spans="1:6" ht="15.75">
      <c r="A18" s="44" t="s">
        <v>188</v>
      </c>
      <c r="B18" s="32"/>
      <c r="C18" s="40"/>
      <c r="D18" s="40"/>
      <c r="E18" s="40"/>
      <c r="F18" s="40"/>
    </row>
    <row r="19" spans="1:6" ht="94.5">
      <c r="A19" s="45" t="s">
        <v>189</v>
      </c>
      <c r="B19" s="32"/>
      <c r="C19" s="40"/>
      <c r="D19" s="40">
        <f>E19</f>
        <v>5042407.73</v>
      </c>
      <c r="E19" s="73">
        <f>5542732.75-325.02-500000</f>
        <v>5042407.73</v>
      </c>
      <c r="F19" s="40"/>
    </row>
    <row r="20" spans="1:6" ht="110.25">
      <c r="A20" s="45" t="s">
        <v>190</v>
      </c>
      <c r="B20" s="32"/>
      <c r="C20" s="40"/>
      <c r="D20" s="40">
        <f>E20</f>
        <v>118180</v>
      </c>
      <c r="E20" s="40">
        <v>118180</v>
      </c>
      <c r="F20" s="40"/>
    </row>
    <row r="21" spans="1:6" ht="63">
      <c r="A21" s="45" t="s">
        <v>191</v>
      </c>
      <c r="B21" s="32"/>
      <c r="C21" s="40"/>
      <c r="D21" s="40"/>
      <c r="E21" s="40"/>
      <c r="F21" s="40"/>
    </row>
    <row r="22" spans="1:6" ht="47.25">
      <c r="A22" s="45" t="s">
        <v>58</v>
      </c>
      <c r="B22" s="32"/>
      <c r="C22" s="40"/>
      <c r="D22" s="40"/>
      <c r="E22" s="40"/>
      <c r="F22" s="40"/>
    </row>
    <row r="23" spans="1:6" ht="94.5">
      <c r="A23" s="45" t="s">
        <v>59</v>
      </c>
      <c r="B23" s="32"/>
      <c r="C23" s="40">
        <v>2018</v>
      </c>
      <c r="D23" s="40">
        <f>E23</f>
        <v>4714174.95</v>
      </c>
      <c r="E23" s="73">
        <v>4714174.95</v>
      </c>
      <c r="F23" s="40"/>
    </row>
  </sheetData>
  <sheetProtection/>
  <mergeCells count="7">
    <mergeCell ref="A2:F2"/>
    <mergeCell ref="A3:F3"/>
    <mergeCell ref="A5:A8"/>
    <mergeCell ref="B5:B8"/>
    <mergeCell ref="C5:C8"/>
    <mergeCell ref="D6:D7"/>
    <mergeCell ref="D5:F5"/>
  </mergeCells>
  <hyperlinks>
    <hyperlink ref="A14" r:id="rId1" display="http://docs.cntd.ru/document/901714433"/>
    <hyperlink ref="A20" r:id="rId2" display="http://docs.cntd.ru/document/901714433"/>
  </hyperlinks>
  <printOptions/>
  <pageMargins left="0.7" right="0.7" top="0.75" bottom="0.75" header="0.3" footer="0.3"/>
  <pageSetup fitToHeight="0" fitToWidth="1" horizontalDpi="600" verticalDpi="600" orientation="portrait" paperSize="9" scale="97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B29" sqref="B29"/>
    </sheetView>
  </sheetViews>
  <sheetFormatPr defaultColWidth="9.140625" defaultRowHeight="12.75" customHeight="1"/>
  <cols>
    <col min="1" max="1" width="37.7109375" style="0" customWidth="1"/>
    <col min="2" max="2" width="17.421875" style="0" customWidth="1"/>
    <col min="3" max="3" width="29.421875" style="0" customWidth="1"/>
  </cols>
  <sheetData>
    <row r="1" spans="1:3" ht="12.75" customHeight="1">
      <c r="A1" s="27"/>
      <c r="B1" s="27"/>
      <c r="C1" s="58" t="s">
        <v>203</v>
      </c>
    </row>
    <row r="2" spans="1:3" ht="14.25" customHeight="1">
      <c r="A2" s="77" t="s">
        <v>202</v>
      </c>
      <c r="B2" s="77"/>
      <c r="C2" s="77"/>
    </row>
    <row r="3" spans="1:3" ht="14.25" customHeight="1">
      <c r="A3" s="77" t="s">
        <v>14</v>
      </c>
      <c r="B3" s="77"/>
      <c r="C3" s="77"/>
    </row>
    <row r="4" spans="1:3" ht="14.25" customHeight="1">
      <c r="A4" s="77" t="s">
        <v>244</v>
      </c>
      <c r="B4" s="77"/>
      <c r="C4" s="77"/>
    </row>
    <row r="5" spans="1:3" ht="14.25" customHeight="1">
      <c r="A5" s="77" t="s">
        <v>94</v>
      </c>
      <c r="B5" s="77"/>
      <c r="C5" s="77"/>
    </row>
    <row r="6" spans="1:2" ht="12.75" customHeight="1">
      <c r="A6" s="34"/>
      <c r="B6" s="34"/>
    </row>
    <row r="7" spans="1:3" ht="25.5" customHeight="1">
      <c r="A7" s="28" t="s">
        <v>33</v>
      </c>
      <c r="B7" s="28" t="s">
        <v>50</v>
      </c>
      <c r="C7" s="28" t="s">
        <v>95</v>
      </c>
    </row>
    <row r="8" spans="1:3" ht="12.75" customHeight="1">
      <c r="A8" s="28">
        <v>1</v>
      </c>
      <c r="B8" s="28">
        <v>2</v>
      </c>
      <c r="C8" s="28">
        <v>3</v>
      </c>
    </row>
    <row r="9" spans="1:3" ht="12.75" customHeight="1">
      <c r="A9" s="30" t="s">
        <v>85</v>
      </c>
      <c r="B9" s="35" t="s">
        <v>96</v>
      </c>
      <c r="C9" s="33"/>
    </row>
    <row r="10" spans="1:3" ht="12.75" customHeight="1">
      <c r="A10" s="30" t="s">
        <v>87</v>
      </c>
      <c r="B10" s="35" t="s">
        <v>97</v>
      </c>
      <c r="C10" s="33"/>
    </row>
    <row r="11" spans="1:3" ht="12.75">
      <c r="A11" s="30" t="s">
        <v>98</v>
      </c>
      <c r="B11" s="35" t="s">
        <v>99</v>
      </c>
      <c r="C11" s="33"/>
    </row>
    <row r="12" spans="1:3" ht="12.75">
      <c r="A12" s="30"/>
      <c r="B12" s="35"/>
      <c r="C12" s="33"/>
    </row>
    <row r="13" spans="1:3" ht="12.75" customHeight="1">
      <c r="A13" s="30" t="s">
        <v>100</v>
      </c>
      <c r="B13" s="35" t="s">
        <v>101</v>
      </c>
      <c r="C13" s="33"/>
    </row>
    <row r="14" spans="1:2" ht="12.75" customHeight="1">
      <c r="A14" s="36"/>
      <c r="B14" s="37"/>
    </row>
    <row r="15" spans="1:3" ht="12.75" customHeight="1">
      <c r="A15" s="36"/>
      <c r="B15" s="37"/>
      <c r="C15" s="58" t="s">
        <v>205</v>
      </c>
    </row>
    <row r="16" spans="1:3" ht="14.25" customHeight="1">
      <c r="A16" s="144" t="s">
        <v>204</v>
      </c>
      <c r="B16" s="144"/>
      <c r="C16" s="144"/>
    </row>
    <row r="17" spans="1:2" ht="12.75" customHeight="1">
      <c r="A17" s="34"/>
      <c r="B17" s="34"/>
    </row>
    <row r="18" spans="1:3" ht="12.75" customHeight="1">
      <c r="A18" s="28" t="s">
        <v>33</v>
      </c>
      <c r="B18" s="28" t="s">
        <v>50</v>
      </c>
      <c r="C18" s="28" t="s">
        <v>102</v>
      </c>
    </row>
    <row r="19" spans="1:3" ht="12.75" customHeight="1">
      <c r="A19" s="28">
        <v>1</v>
      </c>
      <c r="B19" s="28">
        <v>2</v>
      </c>
      <c r="C19" s="28">
        <v>3</v>
      </c>
    </row>
    <row r="20" spans="1:3" ht="12.75" customHeight="1">
      <c r="A20" s="30" t="s">
        <v>103</v>
      </c>
      <c r="B20" s="35" t="s">
        <v>96</v>
      </c>
      <c r="C20" s="31"/>
    </row>
    <row r="21" spans="1:3" ht="63.75" customHeight="1">
      <c r="A21" s="30" t="s">
        <v>104</v>
      </c>
      <c r="B21" s="35" t="s">
        <v>97</v>
      </c>
      <c r="C21" s="31"/>
    </row>
    <row r="22" spans="1:3" ht="25.5" customHeight="1">
      <c r="A22" s="30" t="s">
        <v>105</v>
      </c>
      <c r="B22" s="35" t="s">
        <v>99</v>
      </c>
      <c r="C22" s="31"/>
    </row>
    <row r="23" spans="1:3" ht="12.75" customHeight="1">
      <c r="A23" s="38"/>
      <c r="B23" s="39"/>
      <c r="C23" s="26"/>
    </row>
    <row r="25" spans="1:3" ht="12.75" customHeight="1">
      <c r="A25" s="69" t="s">
        <v>238</v>
      </c>
      <c r="C25" t="s">
        <v>239</v>
      </c>
    </row>
    <row r="27" spans="1:3" ht="12.75" customHeight="1">
      <c r="A27" t="s">
        <v>235</v>
      </c>
      <c r="C27" t="s">
        <v>236</v>
      </c>
    </row>
  </sheetData>
  <sheetProtection/>
  <mergeCells count="5">
    <mergeCell ref="A16:C16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В. Усанова</dc:creator>
  <cp:keywords/>
  <dc:description>POI HSSF rep:2.40.0.71</dc:description>
  <cp:lastModifiedBy>ser</cp:lastModifiedBy>
  <cp:lastPrinted>2018-01-31T10:50:21Z</cp:lastPrinted>
  <dcterms:created xsi:type="dcterms:W3CDTF">2016-11-23T05:12:20Z</dcterms:created>
  <dcterms:modified xsi:type="dcterms:W3CDTF">2018-01-31T10:55:33Z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